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20" activeTab="0"/>
  </bookViews>
  <sheets>
    <sheet name="Income stmt" sheetId="1" r:id="rId1"/>
    <sheet name="Bal sheet" sheetId="2" r:id="rId2"/>
    <sheet name="Notes" sheetId="3" r:id="rId3"/>
    <sheet name="Div" sheetId="4" state="hidden" r:id="rId4"/>
  </sheets>
  <definedNames>
    <definedName name="_xlnm.Print_Area" localSheetId="1">'Bal sheet'!$A$1:$K$53</definedName>
    <definedName name="_xlnm.Print_Area" localSheetId="0">'Income stmt'!$A$1:$J$47</definedName>
    <definedName name="_xlnm.Print_Area" localSheetId="2">'Notes'!$A$1:$I$150</definedName>
    <definedName name="Z_39725FA0_DFB1_11D5_89FD_444553540000_.wvu.Cols" localSheetId="1" hidden="1">'Bal sheet'!$L:$IV</definedName>
    <definedName name="Z_39725FA0_DFB1_11D5_89FD_444553540000_.wvu.Cols" localSheetId="0" hidden="1">'Income stmt'!$L:$IV</definedName>
    <definedName name="Z_39725FA0_DFB1_11D5_89FD_444553540000_.wvu.Cols" localSheetId="2" hidden="1">'Notes'!$L:$IQ</definedName>
    <definedName name="Z_39725FA0_DFB1_11D5_89FD_444553540000_.wvu.PrintArea" localSheetId="0" hidden="1">'Income stmt'!$A$1:$J$47</definedName>
    <definedName name="Z_39725FA0_DFB1_11D5_89FD_444553540000_.wvu.PrintArea" localSheetId="2" hidden="1">'Notes'!$A$1:$I$150</definedName>
    <definedName name="Z_39725FA0_DFB1_11D5_89FD_444553540000_.wvu.Rows" localSheetId="1" hidden="1">'Bal sheet'!$51:$51</definedName>
    <definedName name="Z_39725FA0_DFB1_11D5_89FD_444553540000_.wvu.Rows" localSheetId="2" hidden="1">'Notes'!$80:$81,'Notes'!$86:$86,'Notes'!#REF!,'Notes'!#REF!</definedName>
  </definedNames>
  <calcPr fullCalcOnLoad="1"/>
</workbook>
</file>

<file path=xl/sharedStrings.xml><?xml version="1.0" encoding="utf-8"?>
<sst xmlns="http://schemas.openxmlformats.org/spreadsheetml/2006/main" count="247" uniqueCount="213">
  <si>
    <t xml:space="preserve">MALAYAN CEMENT BERHAD ("The Company") </t>
  </si>
  <si>
    <t>The figures have not been audited</t>
  </si>
  <si>
    <t>CONSOLIDATED INCOME STATEMENT</t>
  </si>
  <si>
    <t>INDIVIDUAL QUARTER</t>
  </si>
  <si>
    <t>CUMULATIVE QUARTER</t>
  </si>
  <si>
    <t>Current Year Quarter</t>
  </si>
  <si>
    <t>Preceding Year Corresponding Quarter</t>
  </si>
  <si>
    <t>Current Year To Date</t>
  </si>
  <si>
    <t>Preceding Year Corresponding Period</t>
  </si>
  <si>
    <t>RM'000</t>
  </si>
  <si>
    <t>1 (a)</t>
  </si>
  <si>
    <t>(b)</t>
  </si>
  <si>
    <t>Investment income</t>
  </si>
  <si>
    <t>(c)</t>
  </si>
  <si>
    <t>2 (a)</t>
  </si>
  <si>
    <t>Depreciation and amortisation</t>
  </si>
  <si>
    <t>(d)</t>
  </si>
  <si>
    <t xml:space="preserve">Exceptional items </t>
  </si>
  <si>
    <t>(e)</t>
  </si>
  <si>
    <t>(f)</t>
  </si>
  <si>
    <t>Share of profits and losses of associated companies</t>
  </si>
  <si>
    <t>(g)</t>
  </si>
  <si>
    <t>interests and extraordinary items</t>
  </si>
  <si>
    <t>(h)</t>
  </si>
  <si>
    <t>Taxation</t>
  </si>
  <si>
    <t>(i)</t>
  </si>
  <si>
    <t>deducting minority interests</t>
  </si>
  <si>
    <t>(ii)</t>
  </si>
  <si>
    <t>Less minority interests</t>
  </si>
  <si>
    <t>(j)</t>
  </si>
  <si>
    <t>members of the Company</t>
  </si>
  <si>
    <t>(k)</t>
  </si>
  <si>
    <t>Extraordinary items</t>
  </si>
  <si>
    <t>(iii)</t>
  </si>
  <si>
    <t>Extraordinary items attributable to</t>
  </si>
  <si>
    <t>(l)</t>
  </si>
  <si>
    <t xml:space="preserve">(i)  </t>
  </si>
  <si>
    <t>Basic - sen</t>
  </si>
  <si>
    <t xml:space="preserve">(ii) </t>
  </si>
  <si>
    <t>Fully diluted - sen</t>
  </si>
  <si>
    <t>4(a)</t>
  </si>
  <si>
    <t>Dividend per share (sen)</t>
  </si>
  <si>
    <t>Dividend description</t>
  </si>
  <si>
    <t>As at end of current quarter</t>
  </si>
  <si>
    <t>As at end of preceding financial year end</t>
  </si>
  <si>
    <t>Net tangible assets per share (RM)</t>
  </si>
  <si>
    <t>Remarks:</t>
  </si>
  <si>
    <t>CONSOLIDATED BALANCE SHEET</t>
  </si>
  <si>
    <t>As at Preceding</t>
  </si>
  <si>
    <t>As at End of</t>
  </si>
  <si>
    <t>Financial</t>
  </si>
  <si>
    <t>Current Quarter</t>
  </si>
  <si>
    <t>Year End</t>
  </si>
  <si>
    <t>Note</t>
  </si>
  <si>
    <t>Associated Companies</t>
  </si>
  <si>
    <t>Investments</t>
  </si>
  <si>
    <t>Goodwill on Consolidation</t>
  </si>
  <si>
    <t xml:space="preserve">Current Assets </t>
  </si>
  <si>
    <t>Term Deposits</t>
  </si>
  <si>
    <t>Cash and bank balances</t>
  </si>
  <si>
    <t>Current Liabilities</t>
  </si>
  <si>
    <t>Dividend payable</t>
  </si>
  <si>
    <t>Shareholders' Funds</t>
  </si>
  <si>
    <t>Reserves:</t>
  </si>
  <si>
    <t>Share Premium</t>
  </si>
  <si>
    <t>Capital Reserve</t>
  </si>
  <si>
    <t>Exchange Equalisation Reserve</t>
  </si>
  <si>
    <t>Total Reserves</t>
  </si>
  <si>
    <t>Minority Interests</t>
  </si>
  <si>
    <t>Long Term Borrowings</t>
  </si>
  <si>
    <t>Other Long Term Liabilities</t>
  </si>
  <si>
    <t>NOTES</t>
  </si>
  <si>
    <t>Accounting Policies</t>
  </si>
  <si>
    <t>Exceptional Item</t>
  </si>
  <si>
    <t>Extraordinary Item</t>
  </si>
  <si>
    <t>Taxation comprises: -</t>
  </si>
  <si>
    <t>Current</t>
  </si>
  <si>
    <t>Year Quarter</t>
  </si>
  <si>
    <t>Year to Date</t>
  </si>
  <si>
    <t xml:space="preserve"> - current taxation</t>
  </si>
  <si>
    <t xml:space="preserve"> - deferred taxation</t>
  </si>
  <si>
    <t xml:space="preserve"> - associated companies</t>
  </si>
  <si>
    <t xml:space="preserve"> - in respect of prior years</t>
  </si>
  <si>
    <t>Profit/(losses) on sale of Unquoted Investments and/or Investment Properties</t>
  </si>
  <si>
    <t>Quoted Securities</t>
  </si>
  <si>
    <t>(a)</t>
  </si>
  <si>
    <t>At cost</t>
  </si>
  <si>
    <t>Provision for diminution in value</t>
  </si>
  <si>
    <t>At book value</t>
  </si>
  <si>
    <t xml:space="preserve">At market value </t>
  </si>
  <si>
    <t>Changes in Group composition</t>
  </si>
  <si>
    <t xml:space="preserve">Status of Corporate Proposals </t>
  </si>
  <si>
    <t>Group Borrowings</t>
  </si>
  <si>
    <t xml:space="preserve">RM'000  </t>
  </si>
  <si>
    <t>Secured:</t>
  </si>
  <si>
    <t>Floating rate notes</t>
  </si>
  <si>
    <t>Unsecured:</t>
  </si>
  <si>
    <t>Term loans</t>
  </si>
  <si>
    <t>Syndicated term loan</t>
  </si>
  <si>
    <t>Bankers' acceptances</t>
  </si>
  <si>
    <t>Revolving credits</t>
  </si>
  <si>
    <t xml:space="preserve">Contingent Liabilities </t>
  </si>
  <si>
    <t>The Group has no contingent liabilities as at the date of this report.</t>
  </si>
  <si>
    <t>Off Balance Sheet Financial Instruments</t>
  </si>
  <si>
    <t>The Group does not have material financial instruments with off balance sheet risk as at the date of this report.</t>
  </si>
  <si>
    <t>Material Litigation</t>
  </si>
  <si>
    <t>There are no pending material litigations as at the date of this report.</t>
  </si>
  <si>
    <t>Segmental Information</t>
  </si>
  <si>
    <t>Analysis of the Group's segmental turnover, results and assets employed are as follows: -</t>
  </si>
  <si>
    <t>Current Year to Date</t>
  </si>
  <si>
    <t>Profit/(Loss) Before Taxation</t>
  </si>
  <si>
    <t>Analysis By Activity:</t>
  </si>
  <si>
    <t>Analysis By Geographical Location:</t>
  </si>
  <si>
    <t>Malaysia</t>
  </si>
  <si>
    <t xml:space="preserve">Singapore </t>
  </si>
  <si>
    <t xml:space="preserve">Vietnam </t>
  </si>
  <si>
    <t>Comparison with Preceding Quarter</t>
  </si>
  <si>
    <t>Preceding</t>
  </si>
  <si>
    <t>Quarter</t>
  </si>
  <si>
    <t>Review of Performance</t>
  </si>
  <si>
    <t>Seasonal or Cyclical Factors</t>
  </si>
  <si>
    <t>Prospects for the Current Financial Year</t>
  </si>
  <si>
    <t>Profit Forecast and Profit Guarantee</t>
  </si>
  <si>
    <t>Dividend</t>
  </si>
  <si>
    <t>Share Capital - Ordinary shares of
   RM0.50 each</t>
  </si>
  <si>
    <t>Total Short-term borrowings</t>
  </si>
  <si>
    <t>Gross Assets Employed</t>
  </si>
  <si>
    <t>Capital Redemption Reserve</t>
  </si>
  <si>
    <t>Revenue</t>
  </si>
  <si>
    <t>Other income</t>
  </si>
  <si>
    <t>Profit/(loss) before finance cost, depreciation and amortisation, exceptional items, income tax, minority interests and extraordinary items</t>
  </si>
  <si>
    <t>Finance cost</t>
  </si>
  <si>
    <t>Profit/(loss) after finance cost, depreciation and amortisation, exceptional items but before income tax, minority interests and extraordinary items</t>
  </si>
  <si>
    <t xml:space="preserve">Profit/(loss) before income tax, minority </t>
  </si>
  <si>
    <t>Income tax</t>
  </si>
  <si>
    <t xml:space="preserve">Profit/(loss) after income tax before </t>
  </si>
  <si>
    <t>Pre-acquisition profit/(loss), if applicable</t>
  </si>
  <si>
    <t>(m)</t>
  </si>
  <si>
    <t>Net profit/(loss) from ordinary activities attributable to members of the Company</t>
  </si>
  <si>
    <t>Net profit/(loss) attributable to members of the Company</t>
  </si>
  <si>
    <t>Revenue &amp; investment/  other income</t>
  </si>
  <si>
    <t>Material Events Subsequent to quarter end</t>
  </si>
  <si>
    <t xml:space="preserve">MALAYAN CEMENT BERHAD ("The Company" or "MCB") </t>
  </si>
  <si>
    <t xml:space="preserve">There were no purchases or disposals of quoted securities during the financial quarter under review. </t>
  </si>
  <si>
    <t>The quarterly financial statements have been prepared using the same accounting policies and methods of computation as compared with the most recent annual financial statements and comply with approved accounting standards issued by the Malaysian Accounting Standards Board.</t>
  </si>
  <si>
    <t xml:space="preserve">Trading </t>
  </si>
  <si>
    <t>Long-term borrowings</t>
  </si>
  <si>
    <t>Short-term borrowings</t>
  </si>
  <si>
    <t>Proposed KCHB Scheme of Arrangement</t>
  </si>
  <si>
    <t>Proposed EBB Scheme of Arrangement</t>
  </si>
  <si>
    <t>Proposed Transfer of Listing Status</t>
  </si>
  <si>
    <t>Proposed Offer</t>
  </si>
  <si>
    <t xml:space="preserve">EON Berhad will extend the mandatory offer at an offer price of RM2.67 for every one (1) ECB Share held by the KCHB Minority Shareholders. </t>
  </si>
  <si>
    <t>Investment and other income</t>
  </si>
  <si>
    <t>Unsecured syndicated term loans</t>
  </si>
  <si>
    <t>The operations of the Group are closely linked to the construction sector which would normally experience a slow-down in construction activities during festive holidays in Malaysia and Singapore.</t>
  </si>
  <si>
    <t>Year</t>
  </si>
  <si>
    <t>Sen per share (gross)</t>
  </si>
  <si>
    <t>Number of shares in issue</t>
  </si>
  <si>
    <t>Total 
RM'000</t>
  </si>
  <si>
    <t>Status of Corporate Proposals (con'td)</t>
  </si>
  <si>
    <t>(I)</t>
  </si>
  <si>
    <t>(II)</t>
  </si>
  <si>
    <t>(III)</t>
  </si>
  <si>
    <t>(IV)</t>
  </si>
  <si>
    <t>(3) In consideration for the new KCHB Shares issued to MCB or its nominees pursuant to the credit arising from the cancellation of the KCHB Scheme Shares held by the KCHB Minority Shareholders, MCB shall pay RM216,683,488 to ECB.</t>
  </si>
  <si>
    <t>Bank overdraft</t>
  </si>
  <si>
    <t>The Proposed EBB Scheme of Arrangement involves a scheme of arrangement and amalgamation between EBB and its shareholders ("EBB Shareholders") under Sections 176 and 178 of the Companies Act, 1965 under which all the ordinary shares held by EBB Shareholders ("EBB Scheme Shares") are to be transferred and vested in ECB for a total consideration of RM2,011,000,000.
The total consideration was arrived at based on a willing-buyer willing-seller basis after taking into consideration the earnings potential and the Net tangible assets of EBB Group.</t>
  </si>
  <si>
    <t xml:space="preserve">Upon completion of the Proposed KCHB Scheme of Arrangement and Proposed EBB Scheme of Arrangement ("Schemes"), KCHB's listing status on the Main Board of the Kuala Lumpur Stock Exchange ("KLSE") will be transferred to ECB. KCHB will be delisted from the Official List of the Main Board of the KLSE and ECB will be admitted to the Official List for the listing and quotation of the entire issued and paid-up share capital of ECB on the Main Board of the KLSE.
</t>
  </si>
  <si>
    <t xml:space="preserve">(4) In consideration of the payment of RM216,683,488 from the Company, ECB shall issue and allot new ordinary shares of RM1.00 each in ECB ("ECB Shares") credited as fully paid-up to the KCHB Minority Shareholders on the basis of one (1) new ECB Share for every one (1) KCHB Scheme Share originally held by the KCHB Minority Shareholders.
</t>
  </si>
  <si>
    <t>and its subsidiaries ("The Group")</t>
  </si>
  <si>
    <t>On 21 January 2002, the Company, KCHB, EBB, ECB and EON Berhad entered into a conditional agreement in relation to the Proposed Corporate Exercise.
The key steps in the Proposed Corporate Exercise are set out below:</t>
  </si>
  <si>
    <t>(1) The authorised share capital of KCHB of RM500,000,000 comprising 500,000,000 ordinary shares of RM1.00 each in KCHB ("KCHB Shares"), of which 419,659,001 have been issued and fully paid-up ("KCHB Scheme Shares"), shall be reduced to RM80,340,999 by the cancellation of the KCHB Scheme Shares;
(2) The authorised share capital of KCHB shall be increased to its former amount of RM500,000,000 by the creation of 419,659,001 new KCHB Shares and credit of RM419,659,001 arising from the cancellation of the KCHB Scheme Shares under (1) above will be applied in paying up in full at par such number of new KCHB Shares equivalent to the number of KCHB Scheme Shares which will be allotted and issued by KCHB, credited as fully paid-up, to MCB or its nominees;</t>
  </si>
  <si>
    <t xml:space="preserve">On 30 January 2002, the Company announced the proposal to raise financing via a term unsecured loan incorporating preference shares facility ("TULIPS facility") for a total amount of RM500 million which comprises two (2) tranches of RM250 million each in order to fund the Group's operations at lower financing costs.  The facility comprises a RM499.50 million term loan facility and 500 redeemable preference shares of RM1.00 each ("RPS") in the Company to be issued at RM1,000 per RPS for a total consideration of RM500,000.  
In order to accommodate the issuance of the RPS, the Company also proposes to increase its authorised share capital to RM3,000,000,500 divided into 6,000,000,000 ordinary shares of RM0.50 each and 500 RPS of RM1.00 each.  The Company also proposes to make certain amendments to its Articles of Association to facilitate the issuance of the RPS.
Proceeds from the TULIPs facility will be used to repay borrowings (RM496 million), finance working capital (RM1 million) and estimated expenses relating to the above proposals (RM3 million).
</t>
  </si>
  <si>
    <t>Earnings per share based on 2(m) above after deducting any provision for preference dividends, if any:-</t>
  </si>
  <si>
    <t>Through the Proposed Corporate Exercise, MCB will acquire a 100% interest in KCHB, while the transfer of KCHB's listing status to EON Capital Sdn Bhd ("ECB") will facilitate the listing of EBB Group.  On 15 January 2002, the Minister of Finance via BNM approved the terms of the Proposed Corporate Exercise and the execution of the agreement in respect of the Proposed Corporate Exercise.</t>
  </si>
  <si>
    <t>Earnings per share and net tangible assets per share has been calculated based on 2,893,655,156 ordinary shares in issue for the respective financial quarters/periods.</t>
  </si>
  <si>
    <t>31 March 2002</t>
  </si>
  <si>
    <t>There are no material events subsequent to the quarter ended 31 March 2002 that have not been reflected in the financial statement for the quarter under review.</t>
  </si>
  <si>
    <t>Dated: 16 May 2002</t>
  </si>
  <si>
    <t>-</t>
  </si>
  <si>
    <t>Inventories</t>
  </si>
  <si>
    <t>Trade Receivables</t>
  </si>
  <si>
    <t>Other Receivables</t>
  </si>
  <si>
    <t>Amount due from holding companies</t>
  </si>
  <si>
    <t>Trade Payables</t>
  </si>
  <si>
    <t>Amount due to holding companies</t>
  </si>
  <si>
    <t>Tax liabilities</t>
  </si>
  <si>
    <t>Net Current Liabilities</t>
  </si>
  <si>
    <t>Other Payables and accruals</t>
  </si>
  <si>
    <t>There were no changes in group composition during the financial quarter under review.</t>
  </si>
  <si>
    <t>Commercial papers</t>
  </si>
  <si>
    <t xml:space="preserve">For the financial quarter under review, your Directors are not recommending any payment of dividend.  </t>
  </si>
  <si>
    <t>Subsequently, on 8 February 2002, the Company applied to the SC for an extension of time up to 26 April 2004, to complete the Proposed Special Issue on a staggered basis.  SC had vide its letter dated 26 February 2002 granted an extension of time up to 26 April 2003 for the Company to implement the Proposed Special Issue.</t>
  </si>
  <si>
    <t>Borrowings</t>
  </si>
  <si>
    <t>Retained Earnings</t>
  </si>
  <si>
    <t>Property, Plant and Equipment</t>
  </si>
  <si>
    <t>On 15 November 2001, the Company announced the signing of facilities agreements involving the refinancing of a RM215 million Syndicated Bank Guaranteed Fixed Rate Term Loan Facility.  The new facility was drawn down in February 2002 and the proceeds were used to repay the previous term loans of the same amount.</t>
  </si>
  <si>
    <t>Cement</t>
  </si>
  <si>
    <t>Ready-mixed concrete</t>
  </si>
  <si>
    <t>Profit before income tax</t>
  </si>
  <si>
    <t>The Group's effective tax rate is lower than the applicable statutory tax rates in Malaysia and Singapore due mainly to the utilisation of brought forward unabsorbed capital allowances and reinvestment allowances by certain subsidiaries and tax-exempted shipping revenue earned by another subsidiary.</t>
  </si>
  <si>
    <t>Secured floating rate notes</t>
  </si>
  <si>
    <t>Revenue was higher during the current quarter due to the overall increase in construction activities and stronger demand for building materials in Malaysia.  Despite the higher sales revenue, the lower profit against preceding quarter was due to scheduled plant shut downs for repairs and maintenance and the loss in Singapore operations.</t>
  </si>
  <si>
    <t>Capital Issues and Repayment and Dealings in Own Shares</t>
  </si>
  <si>
    <t xml:space="preserve">On 9 April 2001, Commerce International Merchant Bankers Berhad ("CIMB") announced on behalf of the Company that the Securities Commission ("SC") had on 6 April 2001 approved the Proposed Special Issue of up to  557,168,461 new ordinary shares of RM0.50 sen each to Bumiputera Investors ("Proposed Special Issue") subject to certain terms and conditions. Subsequently, the approvals of the Foreign Investment Committee ("FIC") and Ministry of International Trade and Industry were obtained on 24 April 2001 and 27 April 2001 respectively.  On 4 May 2001, the Company submitted an appeal to the SC to extend the time for the implementation of the Proposed Special Issue on a staggered basis within a period of 3 years from the date of receipt of the last of all relevant approvals necessary to implement the Proposed Special Issue.  On 25 June 2001, CIMB on behalf of the Company announced that SC had in its letter dated 21 June 2001 rejected the above appeal and required that the Proposed Special Issue be implemented within 12 months from the SC's approval letter of 6 April 2001.  </t>
  </si>
  <si>
    <t xml:space="preserve">On 28 July 2001, the Company ("MCB"), Kedah Cement Holdings Berhad ("KCHB") and Edaran Otomobil Nasional Berhad ("EON Berhad") (which owns 56.4% of equity interest in EON Bank Berhad ("EBB")) jointly announced that MCB, KCHB, EBB, EON Berhad, RH Development Sdn Bhd and Ceria Alam Sdn Bhd had on 27 July 2001 entered into a Memorandum of Understanding for the proposed disposal of the businesses and operations of KCHB (including its subsidiaries and associates) and proposed injection of new businesses into KCHB ("Proposed Corporate Exercise") following the receipt of the approval of Bank Negara Malaysia ("BNM") for EBB's shareholders to commence negotiations with KCHB and MCB. 
</t>
  </si>
  <si>
    <t>As of the date of this report, the approvals from SC and FIC have been obtained, announcement of which have been made on the same day.</t>
  </si>
  <si>
    <t>The above proposals are subject to approvals from the SC, shareholders of the Company, BNM for the subscription of the RPS and existing lenders of the Company for the proposed amendments to the Company's Articles of Association. As at the date of this report, the approvals from SC, BNM and existing lenders of the Company have been obtained.</t>
  </si>
  <si>
    <t>Total long-term borrowings</t>
  </si>
  <si>
    <t>During the quarter, one of the subsidiaries repaid RM350 million of fixed rate bonds and RM46 million of floating rate notes and issued RM130 million of commercial papers.  Save as disclosed above, there were no other issuance and repayment of debt and equity securities, share buy-backs, share cancellations, shares held as treasury shares and resale of treasury shares during the quarter.</t>
  </si>
  <si>
    <t>With construction activities in Malaysia expected to gain further momentum going forward and the better economic outlook in Malaysia and Singapore,  the Group's overall performance for the current financial year is expected to be better than 2001.  However, the second quarter's results are likely to be affected by the timing differences in plant shutdowns as mentioned in note 16 above.</t>
  </si>
  <si>
    <t>The higher revenue during the current quarter compared to the corresponding period last year is mainly due to higher sales in the domestic market and other building materials as well as an increase in ready-mixed concrete volume in Malaysia which is partly attributed to the acquisition of Pengkalan Concrete Sdn Bhd (now known as Supermix Concrete Industries Sdn Bhd) in March 2001.   The better profit performance in current quarter compared to the small loss in the corresponding quarter last year is due to an overall increase in revenue, higher production output and lower repair costs (which is partly due to timing differences in plant shutdowns) and lower finance costs.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</si>
</sst>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dd/m/yyyy"/>
    <numFmt numFmtId="171" formatCode="_-* #,##0_-;\-* #,##0_-;_-* &quot;-&quot;??_-;_-@_-"/>
    <numFmt numFmtId="172" formatCode="#,##0.0_);\(#,##0.0\)"/>
    <numFmt numFmtId="173" formatCode="_-* #,##0.00_-;\-* #,##0.00_-;_-* &quot;-&quot;??_-;_-@_-"/>
    <numFmt numFmtId="174" formatCode="_-* #,##0.0_-;\-* #,##0.0_-;_-* &quot;-&quot;??_-;_-@_-"/>
    <numFmt numFmtId="175" formatCode="_(* #,##0.000_);_(* \(#,##0.000\);_(* &quot;-&quot;??_);_(@_)"/>
    <numFmt numFmtId="176" formatCode="0.0"/>
    <numFmt numFmtId="177" formatCode="#,##0&quot;*&quot;_);\(#,##0\)"/>
    <numFmt numFmtId="178" formatCode="_(* #,##0.0_);_(* \(#,##0.0\);_(* &quot;-&quot;??_);_(@_)"/>
    <numFmt numFmtId="179" formatCode="_(* #,##0_);_(* \(#,##0\);_(* &quot;-&quot;??_);_(@_)"/>
    <numFmt numFmtId="180" formatCode="_(* #,##0.0000_);_(* \(#,##0.0000\);_(* &quot;-&quot;??_);_(@_)"/>
    <numFmt numFmtId="181" formatCode="#,##0.000_);\(#,##0.000\)"/>
    <numFmt numFmtId="182" formatCode="#,##0.0000_);\(#,##0.0000\)"/>
    <numFmt numFmtId="183" formatCode="dd\ mmmm\ yyyy"/>
    <numFmt numFmtId="184" formatCode="0.0%"/>
    <numFmt numFmtId="185" formatCode="#,##0_);[Red]\(#,##0\);\-"/>
  </numFmts>
  <fonts count="19">
    <font>
      <sz val="10"/>
      <name val="Arial"/>
      <family val="0"/>
    </font>
    <font>
      <b/>
      <sz val="11"/>
      <name val="Times New Roman"/>
      <family val="1"/>
    </font>
    <font>
      <sz val="10"/>
      <name val="Times New Roman"/>
      <family val="1"/>
    </font>
    <font>
      <sz val="11"/>
      <name val="CG Times"/>
      <family val="1"/>
    </font>
    <font>
      <sz val="10"/>
      <name val="CG Times"/>
      <family val="1"/>
    </font>
    <font>
      <b/>
      <sz val="10"/>
      <name val="Times New Roman"/>
      <family val="1"/>
    </font>
    <font>
      <u val="single"/>
      <sz val="10"/>
      <name val="Times New Roman"/>
      <family val="1"/>
    </font>
    <font>
      <b/>
      <u val="single"/>
      <sz val="10"/>
      <name val="Times New Roman"/>
      <family val="1"/>
    </font>
    <font>
      <sz val="10"/>
      <color indexed="9"/>
      <name val="Times New Roman"/>
      <family val="1"/>
    </font>
    <font>
      <sz val="11"/>
      <name val="Times New Roman"/>
      <family val="1"/>
    </font>
    <font>
      <u val="single"/>
      <sz val="11"/>
      <name val="Times New Roman"/>
      <family val="1"/>
    </font>
    <font>
      <sz val="11"/>
      <color indexed="9"/>
      <name val="Times New Roman"/>
      <family val="1"/>
    </font>
    <font>
      <b/>
      <sz val="11"/>
      <color indexed="10"/>
      <name val="Times New Roman"/>
      <family val="1"/>
    </font>
    <font>
      <sz val="11"/>
      <color indexed="41"/>
      <name val="Times New Roman"/>
      <family val="1"/>
    </font>
    <font>
      <sz val="11"/>
      <color indexed="14"/>
      <name val="Times New Roman"/>
      <family val="1"/>
    </font>
    <font>
      <sz val="10"/>
      <color indexed="14"/>
      <name val="Times New Roman"/>
      <family val="1"/>
    </font>
    <font>
      <sz val="10"/>
      <color indexed="14"/>
      <name val="CG Times"/>
      <family val="1"/>
    </font>
    <font>
      <i/>
      <sz val="11"/>
      <name val="Times New Roman"/>
      <family val="1"/>
    </font>
    <font>
      <i/>
      <sz val="10"/>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double"/>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9">
    <xf numFmtId="0" fontId="0" fillId="0" borderId="0" xfId="0" applyAlignment="1">
      <alignment/>
    </xf>
    <xf numFmtId="37" fontId="2" fillId="0" borderId="0" xfId="0" applyNumberFormat="1" applyFont="1" applyAlignment="1">
      <alignment/>
    </xf>
    <xf numFmtId="0" fontId="2" fillId="0" borderId="0" xfId="0" applyFont="1" applyAlignment="1">
      <alignment/>
    </xf>
    <xf numFmtId="170" fontId="1" fillId="0" borderId="0" xfId="0" applyNumberFormat="1" applyFont="1" applyAlignment="1">
      <alignment horizontal="right" wrapText="1"/>
    </xf>
    <xf numFmtId="37" fontId="2" fillId="0" borderId="0" xfId="0" applyNumberFormat="1" applyFont="1" applyAlignment="1">
      <alignment horizontal="right"/>
    </xf>
    <xf numFmtId="41" fontId="2" fillId="0" borderId="0" xfId="0" applyNumberFormat="1" applyFont="1" applyAlignment="1">
      <alignment/>
    </xf>
    <xf numFmtId="0" fontId="4" fillId="0" borderId="0" xfId="0" applyFont="1" applyAlignment="1">
      <alignment/>
    </xf>
    <xf numFmtId="41" fontId="4" fillId="0" borderId="0" xfId="0" applyNumberFormat="1" applyFont="1" applyAlignment="1">
      <alignment/>
    </xf>
    <xf numFmtId="0" fontId="5" fillId="0" borderId="0" xfId="0" applyFont="1" applyAlignment="1">
      <alignment/>
    </xf>
    <xf numFmtId="0" fontId="2" fillId="0" borderId="0" xfId="0" applyFont="1" applyAlignment="1">
      <alignment horizontal="justify" vertical="top" wrapText="1"/>
    </xf>
    <xf numFmtId="0" fontId="5" fillId="0" borderId="0" xfId="0" applyFont="1" applyAlignment="1">
      <alignment horizontal="right"/>
    </xf>
    <xf numFmtId="170" fontId="5" fillId="0" borderId="0" xfId="0" applyNumberFormat="1" applyFont="1" applyAlignment="1">
      <alignment horizontal="right" wrapText="1"/>
    </xf>
    <xf numFmtId="0" fontId="2" fillId="0" borderId="0" xfId="0" applyFont="1" applyAlignment="1">
      <alignment horizontal="right" vertical="top"/>
    </xf>
    <xf numFmtId="0" fontId="2" fillId="0" borderId="0" xfId="0" applyFont="1" applyFill="1" applyAlignment="1">
      <alignment/>
    </xf>
    <xf numFmtId="0" fontId="2" fillId="0" borderId="0" xfId="0" applyFont="1" applyAlignment="1">
      <alignment horizontal="right"/>
    </xf>
    <xf numFmtId="0" fontId="2" fillId="0" borderId="0" xfId="0" applyFont="1" applyAlignment="1">
      <alignment horizontal="left"/>
    </xf>
    <xf numFmtId="41" fontId="2" fillId="0" borderId="0" xfId="15" applyNumberFormat="1" applyFont="1" applyFill="1" applyBorder="1" applyAlignment="1">
      <alignment horizontal="right"/>
    </xf>
    <xf numFmtId="0" fontId="2" fillId="0" borderId="0" xfId="0" applyFont="1" applyFill="1" applyAlignment="1">
      <alignment horizontal="justify" vertical="top" wrapText="1"/>
    </xf>
    <xf numFmtId="0" fontId="6" fillId="0" borderId="0" xfId="0" applyFont="1" applyAlignment="1">
      <alignment/>
    </xf>
    <xf numFmtId="41" fontId="2" fillId="0" borderId="0" xfId="0" applyNumberFormat="1" applyFont="1" applyFill="1" applyAlignment="1">
      <alignment horizontal="right"/>
    </xf>
    <xf numFmtId="41" fontId="2" fillId="0" borderId="1" xfId="0" applyNumberFormat="1" applyFont="1" applyFill="1" applyBorder="1" applyAlignment="1">
      <alignment horizontal="right"/>
    </xf>
    <xf numFmtId="41" fontId="2" fillId="0" borderId="2" xfId="0" applyNumberFormat="1" applyFont="1" applyFill="1" applyBorder="1" applyAlignment="1">
      <alignment horizontal="right"/>
    </xf>
    <xf numFmtId="41" fontId="2" fillId="0" borderId="0" xfId="0" applyNumberFormat="1" applyFont="1" applyFill="1" applyBorder="1" applyAlignment="1">
      <alignment horizontal="right"/>
    </xf>
    <xf numFmtId="0" fontId="5" fillId="0" borderId="0" xfId="0" applyFont="1" applyAlignment="1">
      <alignment horizontal="right" wrapText="1"/>
    </xf>
    <xf numFmtId="0" fontId="5" fillId="0" borderId="0" xfId="0" applyFont="1" applyAlignment="1">
      <alignment horizontal="center"/>
    </xf>
    <xf numFmtId="41" fontId="2" fillId="0" borderId="0" xfId="0" applyNumberFormat="1" applyFont="1" applyBorder="1" applyAlignment="1">
      <alignment/>
    </xf>
    <xf numFmtId="41" fontId="2" fillId="0" borderId="3" xfId="0" applyNumberFormat="1" applyFont="1" applyBorder="1" applyAlignment="1">
      <alignment/>
    </xf>
    <xf numFmtId="41" fontId="2" fillId="0" borderId="4" xfId="0" applyNumberFormat="1" applyFont="1" applyBorder="1" applyAlignment="1">
      <alignment/>
    </xf>
    <xf numFmtId="175" fontId="2" fillId="0" borderId="0" xfId="0" applyNumberFormat="1" applyFont="1" applyAlignment="1">
      <alignment/>
    </xf>
    <xf numFmtId="0" fontId="5" fillId="0" borderId="0" xfId="0" applyFont="1" applyFill="1" applyAlignment="1">
      <alignment/>
    </xf>
    <xf numFmtId="41" fontId="2" fillId="0" borderId="0" xfId="0" applyNumberFormat="1" applyFont="1" applyFill="1" applyBorder="1" applyAlignment="1">
      <alignment/>
    </xf>
    <xf numFmtId="41" fontId="2" fillId="0" borderId="4" xfId="0" applyNumberFormat="1" applyFont="1" applyFill="1" applyBorder="1" applyAlignment="1">
      <alignment/>
    </xf>
    <xf numFmtId="41" fontId="2" fillId="0" borderId="0" xfId="0" applyNumberFormat="1" applyFont="1" applyFill="1" applyAlignment="1">
      <alignment/>
    </xf>
    <xf numFmtId="171" fontId="2" fillId="0" borderId="0" xfId="15" applyNumberFormat="1" applyFont="1" applyBorder="1" applyAlignment="1">
      <alignment horizontal="right"/>
    </xf>
    <xf numFmtId="172" fontId="2" fillId="0" borderId="0" xfId="0" applyNumberFormat="1" applyFont="1" applyAlignment="1">
      <alignment/>
    </xf>
    <xf numFmtId="41" fontId="8" fillId="0" borderId="0" xfId="0" applyNumberFormat="1" applyFont="1" applyAlignment="1">
      <alignment/>
    </xf>
    <xf numFmtId="0" fontId="5" fillId="0" borderId="5" xfId="0" applyFont="1" applyBorder="1" applyAlignment="1">
      <alignment horizontal="centerContinuous" wrapText="1"/>
    </xf>
    <xf numFmtId="0" fontId="5" fillId="0" borderId="0" xfId="0" applyFont="1" applyAlignment="1">
      <alignment wrapText="1"/>
    </xf>
    <xf numFmtId="0" fontId="5" fillId="0" borderId="0" xfId="0" applyFont="1" applyAlignment="1">
      <alignment horizontal="center" wrapText="1"/>
    </xf>
    <xf numFmtId="0" fontId="2" fillId="0" borderId="0" xfId="0" applyFont="1" applyAlignment="1">
      <alignment wrapText="1"/>
    </xf>
    <xf numFmtId="37" fontId="2" fillId="0" borderId="0" xfId="0" applyNumberFormat="1" applyFont="1" applyBorder="1" applyAlignment="1">
      <alignment horizontal="right"/>
    </xf>
    <xf numFmtId="41" fontId="2" fillId="0" borderId="6" xfId="0" applyNumberFormat="1" applyFont="1" applyFill="1" applyBorder="1" applyAlignment="1">
      <alignment/>
    </xf>
    <xf numFmtId="37" fontId="2" fillId="0" borderId="3" xfId="0" applyNumberFormat="1" applyFont="1" applyBorder="1" applyAlignment="1">
      <alignment horizontal="right"/>
    </xf>
    <xf numFmtId="172" fontId="2" fillId="0" borderId="0" xfId="0" applyNumberFormat="1" applyFont="1" applyBorder="1" applyAlignment="1">
      <alignment/>
    </xf>
    <xf numFmtId="39" fontId="2" fillId="0" borderId="0" xfId="0" applyNumberFormat="1" applyFont="1" applyBorder="1" applyAlignment="1">
      <alignment/>
    </xf>
    <xf numFmtId="0" fontId="2" fillId="0" borderId="0" xfId="0" applyFont="1" applyAlignment="1">
      <alignment horizontal="left" wrapText="1"/>
    </xf>
    <xf numFmtId="43" fontId="2" fillId="0" borderId="0" xfId="15" applyNumberFormat="1" applyFont="1" applyAlignment="1">
      <alignment/>
    </xf>
    <xf numFmtId="0" fontId="4" fillId="0" borderId="0" xfId="0" applyFont="1" applyFill="1" applyAlignment="1">
      <alignment/>
    </xf>
    <xf numFmtId="37" fontId="2" fillId="0" borderId="6" xfId="0" applyNumberFormat="1" applyFont="1" applyFill="1" applyBorder="1" applyAlignment="1">
      <alignment horizontal="right"/>
    </xf>
    <xf numFmtId="0" fontId="2" fillId="0" borderId="0" xfId="0" applyFont="1" applyAlignment="1">
      <alignment vertical="top" wrapText="1"/>
    </xf>
    <xf numFmtId="0" fontId="2" fillId="0" borderId="0" xfId="0" applyFont="1" applyFill="1" applyBorder="1" applyAlignment="1">
      <alignment horizontal="justify" vertical="top" wrapText="1"/>
    </xf>
    <xf numFmtId="0" fontId="1" fillId="0" borderId="0" xfId="0" applyFont="1" applyAlignment="1">
      <alignment/>
    </xf>
    <xf numFmtId="0" fontId="9" fillId="0" borderId="0" xfId="0" applyFont="1" applyAlignment="1">
      <alignment/>
    </xf>
    <xf numFmtId="0" fontId="1" fillId="0" borderId="0" xfId="0" applyFont="1" applyAlignment="1">
      <alignment horizontal="right"/>
    </xf>
    <xf numFmtId="0" fontId="9" fillId="0" borderId="0" xfId="0" applyFont="1" applyAlignment="1">
      <alignment horizontal="center"/>
    </xf>
    <xf numFmtId="0" fontId="9" fillId="0" borderId="0" xfId="0" applyFont="1" applyAlignment="1">
      <alignment horizontal="right"/>
    </xf>
    <xf numFmtId="0" fontId="1" fillId="0" borderId="0" xfId="0" applyFont="1" applyAlignment="1">
      <alignment horizontal="center"/>
    </xf>
    <xf numFmtId="41" fontId="9" fillId="0" borderId="0" xfId="0" applyNumberFormat="1" applyFont="1" applyAlignment="1">
      <alignment horizontal="right"/>
    </xf>
    <xf numFmtId="41" fontId="9" fillId="0" borderId="0" xfId="0" applyNumberFormat="1" applyFont="1" applyAlignment="1">
      <alignment/>
    </xf>
    <xf numFmtId="0" fontId="10" fillId="0" borderId="0" xfId="0" applyFont="1" applyAlignment="1">
      <alignment/>
    </xf>
    <xf numFmtId="0" fontId="9" fillId="0" borderId="0" xfId="0" applyFont="1" applyAlignment="1">
      <alignment horizontal="left" indent="1"/>
    </xf>
    <xf numFmtId="41" fontId="9" fillId="0" borderId="2" xfId="0" applyNumberFormat="1" applyFont="1" applyBorder="1" applyAlignment="1">
      <alignment/>
    </xf>
    <xf numFmtId="41" fontId="9" fillId="0" borderId="1" xfId="0" applyNumberFormat="1" applyFont="1" applyBorder="1" applyAlignment="1">
      <alignment/>
    </xf>
    <xf numFmtId="41" fontId="9" fillId="0" borderId="7" xfId="0" applyNumberFormat="1" applyFont="1" applyBorder="1" applyAlignment="1">
      <alignment/>
    </xf>
    <xf numFmtId="0" fontId="10" fillId="0" borderId="0" xfId="0" applyFont="1" applyAlignment="1">
      <alignment horizontal="center"/>
    </xf>
    <xf numFmtId="171" fontId="9" fillId="0" borderId="1" xfId="15" applyNumberFormat="1" applyFont="1" applyBorder="1" applyAlignment="1">
      <alignment/>
    </xf>
    <xf numFmtId="0" fontId="9" fillId="0" borderId="0" xfId="0" applyFont="1" applyBorder="1" applyAlignment="1">
      <alignment horizontal="left" indent="1"/>
    </xf>
    <xf numFmtId="0" fontId="9" fillId="0" borderId="0" xfId="0" applyFont="1" applyBorder="1" applyAlignment="1">
      <alignment horizontal="center"/>
    </xf>
    <xf numFmtId="41" fontId="9" fillId="0" borderId="0" xfId="0" applyNumberFormat="1" applyFont="1" applyBorder="1" applyAlignment="1">
      <alignment/>
    </xf>
    <xf numFmtId="41" fontId="9" fillId="0" borderId="8" xfId="0" applyNumberFormat="1" applyFont="1" applyBorder="1" applyAlignment="1">
      <alignment/>
    </xf>
    <xf numFmtId="41" fontId="9" fillId="0" borderId="4" xfId="0" applyNumberFormat="1" applyFont="1" applyBorder="1" applyAlignment="1">
      <alignment/>
    </xf>
    <xf numFmtId="0" fontId="9" fillId="0" borderId="0" xfId="0" applyFont="1" applyAlignment="1">
      <alignment horizontal="left" wrapText="1" indent="1"/>
    </xf>
    <xf numFmtId="41" fontId="2" fillId="0" borderId="0" xfId="15" applyNumberFormat="1" applyFont="1" applyAlignment="1">
      <alignment/>
    </xf>
    <xf numFmtId="41" fontId="9" fillId="0" borderId="9" xfId="0" applyNumberFormat="1" applyFont="1" applyBorder="1" applyAlignment="1">
      <alignment/>
    </xf>
    <xf numFmtId="0" fontId="9" fillId="0" borderId="0" xfId="0" applyFont="1" applyAlignment="1">
      <alignment horizontal="left" indent="2"/>
    </xf>
    <xf numFmtId="0" fontId="9" fillId="0" borderId="0" xfId="0" applyFont="1" applyAlignment="1">
      <alignment horizontal="left" vertical="center" wrapText="1" indent="2"/>
    </xf>
    <xf numFmtId="37" fontId="11" fillId="0" borderId="0" xfId="0" applyNumberFormat="1" applyFont="1" applyFill="1" applyAlignment="1">
      <alignment/>
    </xf>
    <xf numFmtId="37" fontId="9" fillId="0" borderId="0" xfId="0" applyNumberFormat="1" applyFont="1" applyAlignment="1">
      <alignment/>
    </xf>
    <xf numFmtId="41" fontId="9" fillId="0" borderId="3" xfId="0" applyNumberFormat="1" applyFont="1" applyBorder="1" applyAlignment="1">
      <alignment/>
    </xf>
    <xf numFmtId="0" fontId="9" fillId="0" borderId="0" xfId="0" applyFont="1" applyFill="1" applyAlignment="1">
      <alignment horizontal="left" indent="1"/>
    </xf>
    <xf numFmtId="0" fontId="9" fillId="0" borderId="0" xfId="0" applyFont="1" applyFill="1" applyAlignment="1">
      <alignment horizontal="center"/>
    </xf>
    <xf numFmtId="41" fontId="9" fillId="0" borderId="0" xfId="0" applyNumberFormat="1" applyFont="1" applyFill="1" applyAlignment="1">
      <alignment/>
    </xf>
    <xf numFmtId="41" fontId="9" fillId="0" borderId="0" xfId="0" applyNumberFormat="1" applyFont="1" applyFill="1" applyBorder="1" applyAlignment="1">
      <alignment/>
    </xf>
    <xf numFmtId="0" fontId="9" fillId="0" borderId="0" xfId="0" applyFont="1" applyFill="1" applyAlignment="1">
      <alignment/>
    </xf>
    <xf numFmtId="41" fontId="9" fillId="0" borderId="4" xfId="0" applyNumberFormat="1" applyFont="1" applyFill="1" applyBorder="1" applyAlignment="1">
      <alignment/>
    </xf>
    <xf numFmtId="37" fontId="2" fillId="0" borderId="0" xfId="0" applyNumberFormat="1" applyFont="1" applyFill="1" applyAlignment="1">
      <alignment/>
    </xf>
    <xf numFmtId="39" fontId="9" fillId="0" borderId="0" xfId="0" applyNumberFormat="1" applyFont="1" applyFill="1" applyAlignment="1">
      <alignment/>
    </xf>
    <xf numFmtId="2" fontId="9" fillId="0" borderId="0" xfId="0" applyNumberFormat="1" applyFont="1" applyFill="1" applyBorder="1" applyAlignment="1">
      <alignment/>
    </xf>
    <xf numFmtId="0" fontId="12" fillId="0" borderId="0" xfId="0" applyFont="1" applyAlignment="1">
      <alignment horizontal="right"/>
    </xf>
    <xf numFmtId="40" fontId="2" fillId="0" borderId="0" xfId="0" applyNumberFormat="1" applyFont="1" applyAlignment="1">
      <alignment/>
    </xf>
    <xf numFmtId="0" fontId="9" fillId="0" borderId="0" xfId="0" applyFont="1" applyAlignment="1">
      <alignment horizontal="left"/>
    </xf>
    <xf numFmtId="39" fontId="9" fillId="0" borderId="6" xfId="0" applyNumberFormat="1" applyFont="1" applyBorder="1" applyAlignment="1">
      <alignment/>
    </xf>
    <xf numFmtId="2" fontId="9" fillId="0" borderId="0" xfId="0" applyNumberFormat="1" applyFont="1" applyBorder="1" applyAlignment="1">
      <alignment/>
    </xf>
    <xf numFmtId="41" fontId="9" fillId="0" borderId="0" xfId="15" applyNumberFormat="1" applyFont="1" applyAlignment="1">
      <alignment/>
    </xf>
    <xf numFmtId="41" fontId="13" fillId="0" borderId="0" xfId="0" applyNumberFormat="1" applyFont="1" applyAlignment="1">
      <alignment/>
    </xf>
    <xf numFmtId="37" fontId="2" fillId="0" borderId="0" xfId="0" applyNumberFormat="1" applyFont="1" applyAlignment="1">
      <alignment vertical="top"/>
    </xf>
    <xf numFmtId="37" fontId="2" fillId="0" borderId="0" xfId="0" applyNumberFormat="1" applyFont="1" applyAlignment="1">
      <alignment horizontal="right" wrapText="1"/>
    </xf>
    <xf numFmtId="39" fontId="2" fillId="0" borderId="6" xfId="0" applyNumberFormat="1" applyFont="1" applyBorder="1" applyAlignment="1">
      <alignment/>
    </xf>
    <xf numFmtId="43" fontId="2" fillId="0" borderId="0" xfId="15" applyFont="1" applyAlignment="1">
      <alignment/>
    </xf>
    <xf numFmtId="41" fontId="2" fillId="0" borderId="10" xfId="0" applyNumberFormat="1" applyFont="1" applyFill="1" applyBorder="1" applyAlignment="1">
      <alignment/>
    </xf>
    <xf numFmtId="0" fontId="8" fillId="0" borderId="0" xfId="0" applyFont="1" applyAlignment="1">
      <alignment/>
    </xf>
    <xf numFmtId="0" fontId="2" fillId="0" borderId="0" xfId="0" applyFont="1" applyFill="1" applyAlignment="1">
      <alignment horizontal="justify" wrapText="1"/>
    </xf>
    <xf numFmtId="37" fontId="2" fillId="0" borderId="0" xfId="0" applyNumberFormat="1" applyFont="1" applyFill="1" applyAlignment="1">
      <alignment horizontal="right"/>
    </xf>
    <xf numFmtId="41" fontId="2" fillId="0" borderId="3" xfId="0" applyNumberFormat="1" applyFont="1" applyFill="1" applyBorder="1" applyAlignment="1">
      <alignment horizontal="right"/>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xf>
    <xf numFmtId="176" fontId="2" fillId="2" borderId="7" xfId="0" applyNumberFormat="1" applyFont="1" applyFill="1" applyBorder="1" applyAlignment="1">
      <alignment horizontal="center"/>
    </xf>
    <xf numFmtId="171" fontId="2" fillId="2" borderId="7" xfId="15" applyNumberFormat="1" applyFont="1" applyFill="1" applyBorder="1" applyAlignment="1">
      <alignment/>
    </xf>
    <xf numFmtId="0" fontId="2" fillId="2" borderId="11" xfId="0" applyFont="1" applyFill="1" applyBorder="1" applyAlignment="1">
      <alignment horizontal="center"/>
    </xf>
    <xf numFmtId="176" fontId="2" fillId="2" borderId="2" xfId="0" applyNumberFormat="1" applyFont="1" applyFill="1" applyBorder="1" applyAlignment="1">
      <alignment horizontal="center"/>
    </xf>
    <xf numFmtId="171" fontId="2" fillId="2" borderId="2" xfId="15" applyNumberFormat="1" applyFont="1" applyFill="1" applyBorder="1" applyAlignment="1">
      <alignment/>
    </xf>
    <xf numFmtId="38" fontId="2" fillId="0" borderId="0" xfId="0" applyNumberFormat="1" applyFont="1" applyFill="1" applyAlignment="1">
      <alignment horizontal="right"/>
    </xf>
    <xf numFmtId="0" fontId="2" fillId="0" borderId="0" xfId="0" applyFont="1" applyFill="1" applyAlignment="1">
      <alignment horizontal="left" vertical="top" wrapText="1"/>
    </xf>
    <xf numFmtId="0" fontId="5" fillId="0" borderId="0" xfId="0" applyFont="1" applyFill="1" applyAlignment="1">
      <alignment horizontal="right" wrapText="1"/>
    </xf>
    <xf numFmtId="0" fontId="5" fillId="0" borderId="0" xfId="0" applyFont="1" applyFill="1" applyAlignment="1">
      <alignment horizontal="right"/>
    </xf>
    <xf numFmtId="0" fontId="2" fillId="0" borderId="0" xfId="0" applyFont="1" applyFill="1" applyBorder="1" applyAlignment="1">
      <alignment horizontal="justify" wrapText="1"/>
    </xf>
    <xf numFmtId="0" fontId="0" fillId="0" borderId="0" xfId="0" applyAlignment="1">
      <alignment wrapText="1"/>
    </xf>
    <xf numFmtId="37" fontId="2" fillId="2" borderId="14" xfId="15" applyNumberFormat="1" applyFont="1" applyFill="1" applyBorder="1" applyAlignment="1">
      <alignment/>
    </xf>
    <xf numFmtId="37" fontId="2" fillId="2" borderId="15" xfId="15" applyNumberFormat="1" applyFont="1" applyFill="1" applyBorder="1" applyAlignment="1">
      <alignment/>
    </xf>
    <xf numFmtId="43" fontId="2" fillId="0" borderId="6" xfId="15" applyFont="1" applyBorder="1" applyAlignment="1">
      <alignment horizontal="right"/>
    </xf>
    <xf numFmtId="172" fontId="2" fillId="0" borderId="0" xfId="0" applyNumberFormat="1" applyFont="1" applyAlignment="1">
      <alignment horizontal="right"/>
    </xf>
    <xf numFmtId="43" fontId="2" fillId="0" borderId="6" xfId="15" applyFont="1" applyBorder="1" applyAlignment="1" quotePrefix="1">
      <alignment horizontal="center"/>
    </xf>
    <xf numFmtId="43" fontId="2" fillId="0" borderId="10" xfId="15" applyFont="1" applyBorder="1" applyAlignment="1">
      <alignment horizontal="center"/>
    </xf>
    <xf numFmtId="41" fontId="2" fillId="0" borderId="10" xfId="15" applyNumberFormat="1" applyFont="1" applyFill="1" applyBorder="1" applyAlignment="1">
      <alignment horizontal="right"/>
    </xf>
    <xf numFmtId="41" fontId="2" fillId="0" borderId="8" xfId="0" applyNumberFormat="1" applyFont="1" applyFill="1" applyBorder="1" applyAlignment="1">
      <alignment horizontal="right"/>
    </xf>
    <xf numFmtId="0" fontId="14" fillId="0" borderId="0" xfId="0" applyFont="1" applyAlignment="1">
      <alignment/>
    </xf>
    <xf numFmtId="41" fontId="14" fillId="0" borderId="0" xfId="0" applyNumberFormat="1" applyFont="1" applyAlignment="1">
      <alignment/>
    </xf>
    <xf numFmtId="0" fontId="15" fillId="0" borderId="0" xfId="0" applyFont="1" applyAlignment="1">
      <alignment/>
    </xf>
    <xf numFmtId="37" fontId="15" fillId="0" borderId="0" xfId="0" applyNumberFormat="1" applyFont="1" applyAlignment="1">
      <alignment/>
    </xf>
    <xf numFmtId="0" fontId="16" fillId="0" borderId="0" xfId="0" applyFont="1" applyAlignment="1">
      <alignment/>
    </xf>
    <xf numFmtId="0" fontId="2" fillId="0" borderId="0" xfId="0" applyFont="1" applyFill="1" applyAlignment="1">
      <alignment horizontal="left" wrapText="1"/>
    </xf>
    <xf numFmtId="0" fontId="2" fillId="0" borderId="0" xfId="0" applyFont="1" applyFill="1" applyAlignment="1">
      <alignment horizontal="left"/>
    </xf>
    <xf numFmtId="170" fontId="5" fillId="0" borderId="0" xfId="0" applyNumberFormat="1" applyFont="1" applyFill="1" applyAlignment="1">
      <alignment horizontal="right" wrapText="1"/>
    </xf>
    <xf numFmtId="41" fontId="2" fillId="0" borderId="4" xfId="0" applyNumberFormat="1" applyFont="1" applyFill="1" applyBorder="1" applyAlignment="1">
      <alignment horizontal="right"/>
    </xf>
    <xf numFmtId="0" fontId="2" fillId="0" borderId="0" xfId="0" applyFont="1" applyFill="1" applyAlignment="1">
      <alignment horizontal="left" vertical="top"/>
    </xf>
    <xf numFmtId="43" fontId="2" fillId="0" borderId="0" xfId="15" applyFont="1" applyFill="1" applyBorder="1" applyAlignment="1">
      <alignment horizontal="justify" wrapText="1"/>
    </xf>
    <xf numFmtId="0" fontId="2" fillId="0" borderId="0" xfId="0" applyFont="1" applyFill="1" applyAlignment="1">
      <alignment horizontal="left" indent="3"/>
    </xf>
    <xf numFmtId="0" fontId="2" fillId="0" borderId="0" xfId="0" applyFont="1" applyFill="1" applyAlignment="1">
      <alignment horizontal="justify" vertical="top"/>
    </xf>
    <xf numFmtId="0" fontId="2" fillId="0" borderId="0" xfId="0" applyFont="1" applyFill="1" applyAlignment="1">
      <alignment vertical="top"/>
    </xf>
    <xf numFmtId="0" fontId="6" fillId="0" borderId="0" xfId="0" applyFont="1" applyFill="1" applyAlignment="1">
      <alignment/>
    </xf>
    <xf numFmtId="0" fontId="2" fillId="0" borderId="0" xfId="0" applyFont="1" applyFill="1" applyAlignment="1">
      <alignment/>
    </xf>
    <xf numFmtId="0" fontId="6" fillId="0" borderId="0" xfId="0" applyFont="1" applyFill="1" applyAlignment="1">
      <alignment/>
    </xf>
    <xf numFmtId="38" fontId="5" fillId="0" borderId="0" xfId="0" applyNumberFormat="1" applyFont="1" applyFill="1" applyAlignment="1">
      <alignment horizontal="right"/>
    </xf>
    <xf numFmtId="0" fontId="5" fillId="0" borderId="0" xfId="0" applyFont="1" applyFill="1" applyAlignment="1">
      <alignment horizontal="left"/>
    </xf>
    <xf numFmtId="0" fontId="7" fillId="0" borderId="0" xfId="0" applyFont="1" applyFill="1" applyAlignment="1">
      <alignment horizontal="center"/>
    </xf>
    <xf numFmtId="0" fontId="5" fillId="0" borderId="0" xfId="0" applyFont="1" applyFill="1" applyAlignment="1">
      <alignment horizontal="center"/>
    </xf>
    <xf numFmtId="41" fontId="2" fillId="0" borderId="3" xfId="0" applyNumberFormat="1" applyFont="1" applyFill="1" applyBorder="1" applyAlignment="1">
      <alignment/>
    </xf>
    <xf numFmtId="0" fontId="5" fillId="0" borderId="0" xfId="0" applyNumberFormat="1" applyFont="1" applyFill="1" applyAlignment="1">
      <alignment horizontal="right" vertical="top"/>
    </xf>
    <xf numFmtId="0" fontId="5" fillId="0" borderId="0" xfId="0" applyNumberFormat="1" applyFont="1" applyFill="1" applyAlignment="1">
      <alignment horizontal="right"/>
    </xf>
    <xf numFmtId="170" fontId="5" fillId="0" borderId="0" xfId="0" applyNumberFormat="1" applyFont="1" applyFill="1" applyAlignment="1">
      <alignment/>
    </xf>
    <xf numFmtId="14" fontId="5" fillId="0" borderId="0" xfId="0" applyNumberFormat="1" applyFont="1" applyFill="1" applyAlignment="1">
      <alignment/>
    </xf>
    <xf numFmtId="170" fontId="5" fillId="0" borderId="0" xfId="0" applyNumberFormat="1" applyFont="1" applyFill="1" applyAlignment="1">
      <alignment horizontal="right"/>
    </xf>
    <xf numFmtId="0" fontId="1" fillId="0" borderId="0" xfId="0" applyFont="1" applyFill="1" applyAlignment="1">
      <alignment horizontal="right"/>
    </xf>
    <xf numFmtId="170" fontId="1" fillId="0" borderId="0" xfId="0" applyNumberFormat="1" applyFont="1" applyFill="1" applyAlignment="1">
      <alignment horizontal="right" wrapText="1"/>
    </xf>
    <xf numFmtId="41" fontId="9" fillId="0" borderId="0" xfId="0" applyNumberFormat="1" applyFont="1" applyFill="1" applyAlignment="1">
      <alignment horizontal="right"/>
    </xf>
    <xf numFmtId="41" fontId="9" fillId="0" borderId="2" xfId="0" applyNumberFormat="1" applyFont="1" applyFill="1" applyBorder="1" applyAlignment="1">
      <alignment/>
    </xf>
    <xf numFmtId="41" fontId="9" fillId="0" borderId="1" xfId="0" applyNumberFormat="1" applyFont="1" applyFill="1" applyBorder="1" applyAlignment="1">
      <alignment/>
    </xf>
    <xf numFmtId="41" fontId="9" fillId="0" borderId="7" xfId="0" applyNumberFormat="1" applyFont="1" applyFill="1" applyBorder="1" applyAlignment="1">
      <alignment/>
    </xf>
    <xf numFmtId="171" fontId="9" fillId="0" borderId="1" xfId="15" applyNumberFormat="1" applyFont="1" applyFill="1" applyBorder="1" applyAlignment="1">
      <alignment/>
    </xf>
    <xf numFmtId="41" fontId="9" fillId="0" borderId="8" xfId="0" applyNumberFormat="1" applyFont="1" applyFill="1" applyBorder="1" applyAlignment="1">
      <alignment/>
    </xf>
    <xf numFmtId="41" fontId="9" fillId="0" borderId="9" xfId="0" applyNumberFormat="1" applyFont="1" applyFill="1" applyBorder="1" applyAlignment="1">
      <alignment/>
    </xf>
    <xf numFmtId="41" fontId="9" fillId="0" borderId="3" xfId="0" applyNumberFormat="1" applyFont="1" applyFill="1" applyBorder="1" applyAlignment="1">
      <alignment/>
    </xf>
    <xf numFmtId="39" fontId="9" fillId="0" borderId="6" xfId="0" applyNumberFormat="1" applyFont="1" applyFill="1" applyBorder="1" applyAlignment="1">
      <alignment/>
    </xf>
    <xf numFmtId="41" fontId="14" fillId="0" borderId="0" xfId="15" applyNumberFormat="1" applyFont="1" applyFill="1" applyAlignment="1">
      <alignment/>
    </xf>
    <xf numFmtId="41" fontId="14" fillId="0" borderId="0" xfId="0" applyNumberFormat="1" applyFont="1" applyFill="1" applyAlignment="1">
      <alignment/>
    </xf>
    <xf numFmtId="0" fontId="17" fillId="0" borderId="0" xfId="0" applyFont="1" applyAlignment="1">
      <alignment/>
    </xf>
    <xf numFmtId="0" fontId="18" fillId="0" borderId="0" xfId="0" applyFont="1" applyAlignment="1">
      <alignment/>
    </xf>
    <xf numFmtId="170" fontId="2" fillId="0" borderId="0" xfId="0" applyNumberFormat="1" applyFont="1" applyFill="1" applyBorder="1" applyAlignment="1">
      <alignment/>
    </xf>
    <xf numFmtId="0" fontId="2" fillId="0" borderId="0" xfId="0" applyFont="1" applyFill="1" applyBorder="1" applyAlignment="1">
      <alignment/>
    </xf>
    <xf numFmtId="41" fontId="8" fillId="0" borderId="0" xfId="0" applyNumberFormat="1" applyFont="1" applyFill="1" applyBorder="1" applyAlignment="1">
      <alignment/>
    </xf>
    <xf numFmtId="41" fontId="8" fillId="0" borderId="0" xfId="0" applyNumberFormat="1" applyFont="1" applyFill="1" applyAlignment="1">
      <alignment/>
    </xf>
    <xf numFmtId="0" fontId="8" fillId="0" borderId="0" xfId="0" applyFont="1" applyFill="1" applyAlignment="1">
      <alignment/>
    </xf>
    <xf numFmtId="0" fontId="2" fillId="0" borderId="0" xfId="15" applyNumberFormat="1" applyFont="1" applyAlignment="1">
      <alignment horizontal="right"/>
    </xf>
    <xf numFmtId="0" fontId="2" fillId="0" borderId="0" xfId="15" applyNumberFormat="1" applyFont="1" applyAlignment="1">
      <alignment horizontal="right" vertical="top"/>
    </xf>
    <xf numFmtId="0" fontId="2" fillId="0" borderId="0" xfId="0" applyNumberFormat="1" applyFont="1" applyFill="1" applyAlignment="1">
      <alignment/>
    </xf>
    <xf numFmtId="0" fontId="5" fillId="0" borderId="0" xfId="0" applyNumberFormat="1" applyFont="1" applyFill="1" applyAlignment="1">
      <alignment/>
    </xf>
    <xf numFmtId="0" fontId="2" fillId="0" borderId="0" xfId="0" applyNumberFormat="1" applyFont="1" applyFill="1" applyAlignment="1">
      <alignment horizontal="justify" vertical="top" wrapText="1"/>
    </xf>
    <xf numFmtId="0" fontId="2" fillId="0" borderId="0" xfId="0" applyNumberFormat="1" applyFont="1" applyFill="1" applyAlignment="1">
      <alignment horizontal="justify" wrapText="1"/>
    </xf>
    <xf numFmtId="0" fontId="2" fillId="0" borderId="0" xfId="0" applyNumberFormat="1" applyFont="1" applyFill="1" applyAlignment="1">
      <alignment horizontal="right" vertical="top"/>
    </xf>
    <xf numFmtId="0" fontId="2" fillId="0" borderId="0" xfId="0" applyNumberFormat="1" applyFont="1" applyFill="1" applyAlignment="1">
      <alignment horizontal="left" vertical="top"/>
    </xf>
    <xf numFmtId="0" fontId="2" fillId="0" borderId="0" xfId="0" applyNumberFormat="1" applyFont="1" applyFill="1" applyAlignment="1">
      <alignment horizontal="right"/>
    </xf>
    <xf numFmtId="0" fontId="2" fillId="0" borderId="0" xfId="15" applyNumberFormat="1" applyFont="1" applyFill="1" applyAlignment="1">
      <alignment/>
    </xf>
    <xf numFmtId="0" fontId="5" fillId="0" borderId="0" xfId="0" applyNumberFormat="1" applyFont="1" applyFill="1" applyAlignment="1">
      <alignment vertical="top"/>
    </xf>
    <xf numFmtId="0" fontId="2" fillId="0" borderId="0" xfId="0" applyNumberFormat="1" applyFont="1" applyFill="1" applyAlignment="1">
      <alignment vertical="top"/>
    </xf>
    <xf numFmtId="0" fontId="2" fillId="0" borderId="0" xfId="0" applyNumberFormat="1" applyFont="1" applyFill="1" applyAlignment="1">
      <alignment horizontal="center" vertical="top"/>
    </xf>
    <xf numFmtId="0" fontId="6" fillId="0" borderId="0" xfId="0" applyNumberFormat="1" applyFont="1" applyFill="1" applyAlignment="1">
      <alignment/>
    </xf>
    <xf numFmtId="0" fontId="2" fillId="0" borderId="0" xfId="0" applyNumberFormat="1" applyFont="1" applyFill="1" applyBorder="1" applyAlignment="1">
      <alignment horizontal="left" indent="1"/>
    </xf>
    <xf numFmtId="0" fontId="5" fillId="0" borderId="0" xfId="0" applyNumberFormat="1" applyFont="1" applyFill="1" applyAlignment="1">
      <alignment horizontal="left"/>
    </xf>
    <xf numFmtId="0" fontId="2" fillId="0" borderId="0" xfId="0" applyNumberFormat="1" applyFont="1" applyFill="1" applyAlignment="1">
      <alignment horizontal="left" indent="1"/>
    </xf>
    <xf numFmtId="0" fontId="2" fillId="0" borderId="0" xfId="0" applyNumberFormat="1" applyFont="1" applyFill="1" applyAlignment="1">
      <alignment horizontal="left"/>
    </xf>
    <xf numFmtId="0" fontId="2" fillId="0" borderId="0" xfId="0" applyNumberFormat="1" applyFont="1" applyFill="1" applyAlignment="1">
      <alignment horizontal="justify" vertical="top"/>
    </xf>
    <xf numFmtId="0" fontId="2" fillId="0" borderId="0" xfId="0" applyNumberFormat="1" applyFont="1" applyFill="1" applyBorder="1" applyAlignment="1">
      <alignment horizontal="justify" vertical="top" wrapText="1"/>
    </xf>
    <xf numFmtId="0" fontId="2" fillId="0" borderId="0" xfId="0" applyNumberFormat="1" applyFont="1" applyFill="1" applyBorder="1" applyAlignment="1">
      <alignment horizontal="left" wrapText="1"/>
    </xf>
    <xf numFmtId="37" fontId="5" fillId="0" borderId="0" xfId="0" applyNumberFormat="1" applyFont="1" applyAlignment="1">
      <alignment/>
    </xf>
    <xf numFmtId="37" fontId="5" fillId="0" borderId="0" xfId="0" applyNumberFormat="1" applyFont="1" applyAlignment="1">
      <alignment horizontal="left"/>
    </xf>
    <xf numFmtId="37" fontId="2" fillId="0" borderId="0" xfId="15" applyNumberFormat="1" applyFont="1" applyAlignment="1">
      <alignment/>
    </xf>
    <xf numFmtId="37" fontId="2" fillId="0" borderId="0" xfId="15" applyNumberFormat="1" applyFont="1" applyAlignment="1">
      <alignment vertical="top"/>
    </xf>
    <xf numFmtId="37" fontId="2" fillId="0" borderId="0" xfId="15" applyNumberFormat="1" applyFont="1" applyAlignment="1">
      <alignment horizontal="right" vertical="top"/>
    </xf>
    <xf numFmtId="37" fontId="2" fillId="0" borderId="0" xfId="0" applyNumberFormat="1" applyFont="1" applyFill="1" applyAlignment="1">
      <alignment horizontal="justify" vertical="top" wrapText="1"/>
    </xf>
    <xf numFmtId="37" fontId="2" fillId="0" borderId="0" xfId="0" applyNumberFormat="1" applyFont="1" applyFill="1" applyBorder="1" applyAlignment="1">
      <alignment horizontal="justify" vertical="top" wrapText="1"/>
    </xf>
    <xf numFmtId="37" fontId="2" fillId="0" borderId="0" xfId="0" applyNumberFormat="1" applyFont="1" applyFill="1" applyAlignment="1">
      <alignment horizontal="justify" wrapText="1"/>
    </xf>
    <xf numFmtId="37" fontId="8" fillId="0" borderId="0" xfId="0" applyNumberFormat="1" applyFont="1" applyFill="1" applyBorder="1" applyAlignment="1" quotePrefix="1">
      <alignment horizontal="right"/>
    </xf>
    <xf numFmtId="37" fontId="5" fillId="0" borderId="0" xfId="0" applyNumberFormat="1" applyFont="1" applyFill="1" applyAlignment="1">
      <alignment/>
    </xf>
    <xf numFmtId="37" fontId="2" fillId="0" borderId="0" xfId="0" applyNumberFormat="1" applyFont="1" applyFill="1" applyAlignment="1">
      <alignment horizontal="justify" vertical="top"/>
    </xf>
    <xf numFmtId="37" fontId="2" fillId="0" borderId="0" xfId="0" applyNumberFormat="1" applyFont="1" applyFill="1" applyAlignment="1">
      <alignment horizontal="left" vertical="top"/>
    </xf>
    <xf numFmtId="37" fontId="5" fillId="0" borderId="0" xfId="0" applyNumberFormat="1" applyFont="1" applyFill="1" applyAlignment="1">
      <alignment horizontal="right" wrapText="1"/>
    </xf>
    <xf numFmtId="37" fontId="5" fillId="0" borderId="0" xfId="0" applyNumberFormat="1" applyFont="1" applyFill="1" applyAlignment="1">
      <alignment horizontal="right"/>
    </xf>
    <xf numFmtId="37" fontId="2" fillId="0" borderId="0" xfId="0" applyNumberFormat="1" applyFont="1" applyFill="1" applyBorder="1" applyAlignment="1">
      <alignment/>
    </xf>
    <xf numFmtId="37" fontId="2" fillId="0" borderId="3" xfId="0" applyNumberFormat="1" applyFont="1" applyFill="1" applyBorder="1" applyAlignment="1">
      <alignment/>
    </xf>
    <xf numFmtId="37" fontId="2" fillId="0" borderId="4" xfId="0" applyNumberFormat="1" applyFont="1" applyFill="1" applyBorder="1" applyAlignment="1">
      <alignment/>
    </xf>
    <xf numFmtId="37" fontId="8" fillId="0" borderId="0" xfId="0" applyNumberFormat="1" applyFont="1" applyFill="1" applyAlignment="1">
      <alignment/>
    </xf>
    <xf numFmtId="37" fontId="2" fillId="0" borderId="0" xfId="0" applyNumberFormat="1" applyFont="1" applyFill="1" applyBorder="1" applyAlignment="1">
      <alignment horizontal="justify" wrapText="1"/>
    </xf>
    <xf numFmtId="0" fontId="2" fillId="0" borderId="0" xfId="0" applyFont="1" applyAlignment="1">
      <alignment horizontal="justify" vertical="top" wrapText="1"/>
    </xf>
    <xf numFmtId="0" fontId="1" fillId="0" borderId="0" xfId="0" applyFont="1" applyFill="1" applyAlignment="1">
      <alignment wrapText="1"/>
    </xf>
    <xf numFmtId="37" fontId="2" fillId="0" borderId="0" xfId="0" applyNumberFormat="1" applyFont="1" applyFill="1" applyAlignment="1">
      <alignment horizontal="justify" vertical="top" wrapText="1"/>
    </xf>
    <xf numFmtId="37" fontId="2" fillId="0" borderId="0" xfId="0" applyNumberFormat="1" applyFont="1" applyFill="1" applyAlignment="1">
      <alignment horizontal="justify" wrapText="1"/>
    </xf>
    <xf numFmtId="37" fontId="2" fillId="0" borderId="0" xfId="0" applyNumberFormat="1" applyFont="1" applyFill="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dxfs count="1">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34</xdr:row>
      <xdr:rowOff>0</xdr:rowOff>
    </xdr:from>
    <xdr:to>
      <xdr:col>9</xdr:col>
      <xdr:colOff>0</xdr:colOff>
      <xdr:row>34</xdr:row>
      <xdr:rowOff>0</xdr:rowOff>
    </xdr:to>
    <xdr:sp>
      <xdr:nvSpPr>
        <xdr:cNvPr id="1" name="TextBox 1"/>
        <xdr:cNvSpPr txBox="1">
          <a:spLocks noChangeArrowheads="1"/>
        </xdr:cNvSpPr>
      </xdr:nvSpPr>
      <xdr:spPr>
        <a:xfrm>
          <a:off x="542925" y="6429375"/>
          <a:ext cx="5781675" cy="0"/>
        </a:xfrm>
        <a:prstGeom prst="rect">
          <a:avLst/>
        </a:prstGeom>
        <a:solidFill>
          <a:srgbClr val="FFFFFF"/>
        </a:solidFill>
        <a:ln w="9525" cmpd="sng">
          <a:noFill/>
        </a:ln>
      </xdr:spPr>
      <xdr:txBody>
        <a:bodyPr vertOverflow="clip" wrap="square"/>
        <a:p>
          <a:pPr algn="just">
            <a:defRPr/>
          </a:pPr>
          <a:r>
            <a:rPr lang="en-US" cap="none" sz="1100" b="0" i="0" u="none" baseline="0"/>
            <a:t>The amount represents the acquisition of 77% shareholdings in the ordinary shares of Kedah Cement Holdings Berhad ("KCHB"), a quoted security on the Kuala Lumpur Stock Exchange during the year by M-Cement Sdn Bhd ("MCSB"), a wholly-owned subsidiary company.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showGridLines="0" tabSelected="1" zoomScaleSheetLayoutView="100" workbookViewId="0" topLeftCell="A1">
      <pane xSplit="3" ySplit="9" topLeftCell="D10" activePane="bottomRight" state="frozen"/>
      <selection pane="topLeft" activeCell="A1" sqref="A1"/>
      <selection pane="topRight" activeCell="D1" sqref="D1"/>
      <selection pane="bottomLeft" activeCell="A10" sqref="A10"/>
      <selection pane="bottomRight" activeCell="D10" sqref="D10"/>
    </sheetView>
  </sheetViews>
  <sheetFormatPr defaultColWidth="9.140625" defaultRowHeight="12.75"/>
  <cols>
    <col min="1" max="1" width="4.7109375" style="2" customWidth="1"/>
    <col min="2" max="2" width="2.57421875" style="2" customWidth="1"/>
    <col min="3" max="3" width="33.28125" style="2" customWidth="1"/>
    <col min="4" max="4" width="11.7109375" style="2" customWidth="1"/>
    <col min="5" max="5" width="1.57421875" style="2" customWidth="1"/>
    <col min="6" max="6" width="12.421875" style="2" customWidth="1"/>
    <col min="7" max="7" width="2.140625" style="2" customWidth="1"/>
    <col min="8" max="8" width="10.8515625" style="2" customWidth="1"/>
    <col min="9" max="9" width="1.28515625" style="2" customWidth="1"/>
    <col min="10" max="10" width="12.421875" style="2" customWidth="1"/>
    <col min="11" max="11" width="2.7109375" style="100" customWidth="1"/>
    <col min="12" max="16384" width="0" style="2" hidden="1" customWidth="1"/>
  </cols>
  <sheetData>
    <row r="1" spans="1:10" ht="12.75">
      <c r="A1" s="8" t="s">
        <v>0</v>
      </c>
      <c r="F1" s="10"/>
      <c r="J1" s="14"/>
    </row>
    <row r="2" ht="12.75">
      <c r="A2" s="8" t="s">
        <v>170</v>
      </c>
    </row>
    <row r="3" ht="12.75">
      <c r="A3" s="8" t="str">
        <f>"Unaudited Quarterly Report on the Consolidated Results for the financial quarter ended "&amp;Notes!I1</f>
        <v>Unaudited Quarterly Report on the Consolidated Results for the financial quarter ended 31 March 2002</v>
      </c>
    </row>
    <row r="4" ht="12.75">
      <c r="A4" s="168" t="s">
        <v>1</v>
      </c>
    </row>
    <row r="6" spans="1:10" ht="12.75">
      <c r="A6" s="8" t="s">
        <v>2</v>
      </c>
      <c r="D6" s="36" t="s">
        <v>3</v>
      </c>
      <c r="E6" s="36"/>
      <c r="F6" s="36"/>
      <c r="G6" s="8"/>
      <c r="H6" s="36" t="s">
        <v>4</v>
      </c>
      <c r="I6" s="36"/>
      <c r="J6" s="36"/>
    </row>
    <row r="7" spans="2:10" ht="51">
      <c r="B7" s="14"/>
      <c r="D7" s="23" t="s">
        <v>5</v>
      </c>
      <c r="E7" s="23"/>
      <c r="F7" s="23" t="s">
        <v>6</v>
      </c>
      <c r="G7" s="37"/>
      <c r="H7" s="23" t="s">
        <v>7</v>
      </c>
      <c r="I7" s="38"/>
      <c r="J7" s="23" t="s">
        <v>8</v>
      </c>
    </row>
    <row r="8" spans="1:10" ht="12.75">
      <c r="A8" s="14"/>
      <c r="B8" s="14"/>
      <c r="D8" s="11">
        <v>37346</v>
      </c>
      <c r="E8" s="23"/>
      <c r="F8" s="11">
        <v>36981</v>
      </c>
      <c r="G8" s="8"/>
      <c r="H8" s="11">
        <f>D8</f>
        <v>37346</v>
      </c>
      <c r="I8" s="24"/>
      <c r="J8" s="11">
        <f>F8</f>
        <v>36981</v>
      </c>
    </row>
    <row r="9" spans="1:10" ht="12.75">
      <c r="A9" s="14"/>
      <c r="B9" s="14"/>
      <c r="D9" s="10" t="s">
        <v>9</v>
      </c>
      <c r="E9" s="10"/>
      <c r="F9" s="10" t="s">
        <v>9</v>
      </c>
      <c r="G9" s="8"/>
      <c r="H9" s="10" t="s">
        <v>9</v>
      </c>
      <c r="I9" s="24"/>
      <c r="J9" s="10" t="s">
        <v>9</v>
      </c>
    </row>
    <row r="10" spans="1:10" ht="12.75">
      <c r="A10" s="14"/>
      <c r="B10" s="14"/>
      <c r="D10" s="10"/>
      <c r="E10" s="1"/>
      <c r="F10" s="1"/>
      <c r="G10" s="1"/>
      <c r="H10" s="1"/>
      <c r="I10" s="1"/>
      <c r="J10" s="1"/>
    </row>
    <row r="11" spans="1:11" ht="12.75">
      <c r="A11" s="12" t="s">
        <v>10</v>
      </c>
      <c r="B11" s="14"/>
      <c r="C11" s="95" t="s">
        <v>128</v>
      </c>
      <c r="D11" s="25">
        <v>439358</v>
      </c>
      <c r="E11" s="5"/>
      <c r="F11" s="30">
        <v>379878</v>
      </c>
      <c r="G11" s="5"/>
      <c r="H11" s="30">
        <f>D11</f>
        <v>439358</v>
      </c>
      <c r="I11" s="5"/>
      <c r="J11" s="40">
        <v>379878</v>
      </c>
      <c r="K11" s="35">
        <v>802063</v>
      </c>
    </row>
    <row r="12" spans="1:11" ht="12.75">
      <c r="A12" s="12" t="s">
        <v>11</v>
      </c>
      <c r="B12" s="14"/>
      <c r="C12" s="39" t="s">
        <v>12</v>
      </c>
      <c r="D12" s="30">
        <v>67</v>
      </c>
      <c r="E12" s="30"/>
      <c r="F12" s="30">
        <v>9</v>
      </c>
      <c r="G12" s="32"/>
      <c r="H12" s="30">
        <f>D12</f>
        <v>67</v>
      </c>
      <c r="I12" s="5"/>
      <c r="J12" s="30">
        <v>9</v>
      </c>
      <c r="K12" s="35">
        <v>18</v>
      </c>
    </row>
    <row r="13" spans="1:11" ht="13.5" thickBot="1">
      <c r="A13" s="12" t="s">
        <v>13</v>
      </c>
      <c r="B13" s="14"/>
      <c r="C13" s="95" t="s">
        <v>129</v>
      </c>
      <c r="D13" s="41">
        <v>292</v>
      </c>
      <c r="E13" s="30"/>
      <c r="F13" s="41">
        <v>339</v>
      </c>
      <c r="G13" s="32"/>
      <c r="H13" s="41">
        <f>D13</f>
        <v>292</v>
      </c>
      <c r="I13" s="32"/>
      <c r="J13" s="48">
        <v>339</v>
      </c>
      <c r="K13" s="35">
        <v>739</v>
      </c>
    </row>
    <row r="14" spans="1:10" ht="13.5" thickTop="1">
      <c r="A14" s="12"/>
      <c r="B14" s="14"/>
      <c r="C14" s="39"/>
      <c r="D14" s="5"/>
      <c r="E14" s="5"/>
      <c r="F14" s="5"/>
      <c r="G14" s="5"/>
      <c r="H14" s="5"/>
      <c r="I14" s="5"/>
      <c r="J14" s="4"/>
    </row>
    <row r="15" spans="1:11" ht="52.5" customHeight="1">
      <c r="A15" s="12" t="s">
        <v>14</v>
      </c>
      <c r="B15" s="12"/>
      <c r="C15" s="49" t="s">
        <v>130</v>
      </c>
      <c r="D15" s="5">
        <v>74592</v>
      </c>
      <c r="E15" s="5"/>
      <c r="F15" s="5">
        <v>55133</v>
      </c>
      <c r="G15" s="5"/>
      <c r="H15" s="5">
        <v>74592</v>
      </c>
      <c r="I15" s="5"/>
      <c r="J15" s="40">
        <v>55133</v>
      </c>
      <c r="K15" s="35">
        <v>162231</v>
      </c>
    </row>
    <row r="16" spans="1:11" ht="12.75">
      <c r="A16" s="12" t="s">
        <v>11</v>
      </c>
      <c r="B16" s="14"/>
      <c r="C16" s="95" t="s">
        <v>131</v>
      </c>
      <c r="D16" s="5">
        <v>-14732</v>
      </c>
      <c r="E16" s="5"/>
      <c r="F16" s="5">
        <v>-16744</v>
      </c>
      <c r="G16" s="5"/>
      <c r="H16" s="5">
        <v>-14732</v>
      </c>
      <c r="I16" s="5"/>
      <c r="J16" s="40">
        <v>-16744</v>
      </c>
      <c r="K16" s="35">
        <v>-36095</v>
      </c>
    </row>
    <row r="17" spans="1:11" ht="12.75">
      <c r="A17" s="12" t="s">
        <v>13</v>
      </c>
      <c r="B17" s="14"/>
      <c r="C17" s="39" t="s">
        <v>15</v>
      </c>
      <c r="D17" s="5">
        <v>-46074</v>
      </c>
      <c r="E17" s="5"/>
      <c r="F17" s="5">
        <v>-43714</v>
      </c>
      <c r="G17" s="5"/>
      <c r="H17" s="5">
        <v>-46074</v>
      </c>
      <c r="I17" s="5"/>
      <c r="J17" s="40">
        <v>-43714</v>
      </c>
      <c r="K17" s="35">
        <v>-87829</v>
      </c>
    </row>
    <row r="18" spans="1:11" ht="12.75">
      <c r="A18" s="12" t="s">
        <v>16</v>
      </c>
      <c r="B18" s="14"/>
      <c r="C18" s="39" t="s">
        <v>17</v>
      </c>
      <c r="D18" s="5">
        <v>0</v>
      </c>
      <c r="E18" s="5"/>
      <c r="F18" s="5">
        <v>0</v>
      </c>
      <c r="G18" s="5"/>
      <c r="H18" s="5">
        <v>0</v>
      </c>
      <c r="I18" s="5"/>
      <c r="J18" s="5">
        <v>0</v>
      </c>
      <c r="K18" s="35">
        <v>0</v>
      </c>
    </row>
    <row r="19" spans="1:11" ht="51">
      <c r="A19" s="12" t="s">
        <v>18</v>
      </c>
      <c r="B19" s="14"/>
      <c r="C19" s="39" t="s">
        <v>132</v>
      </c>
      <c r="D19" s="26">
        <f>SUM(D15:D18)</f>
        <v>13786</v>
      </c>
      <c r="E19" s="5"/>
      <c r="F19" s="26">
        <f>SUM(F15:F18)</f>
        <v>-5325</v>
      </c>
      <c r="G19" s="5"/>
      <c r="H19" s="26">
        <f>SUM(H15:H18)</f>
        <v>13786</v>
      </c>
      <c r="I19" s="5"/>
      <c r="J19" s="26">
        <f>SUM(J15:J18)</f>
        <v>-5325</v>
      </c>
      <c r="K19" s="35">
        <v>38307</v>
      </c>
    </row>
    <row r="20" spans="1:11" ht="25.5">
      <c r="A20" s="12" t="s">
        <v>19</v>
      </c>
      <c r="B20" s="14"/>
      <c r="C20" s="45" t="s">
        <v>20</v>
      </c>
      <c r="D20" s="5">
        <v>-141</v>
      </c>
      <c r="E20" s="5"/>
      <c r="F20" s="5">
        <v>-831</v>
      </c>
      <c r="G20" s="5"/>
      <c r="H20" s="5">
        <v>-141</v>
      </c>
      <c r="I20" s="5"/>
      <c r="J20" s="40">
        <v>-831</v>
      </c>
      <c r="K20" s="35">
        <v>-1645</v>
      </c>
    </row>
    <row r="21" spans="1:10" ht="12.75">
      <c r="A21" s="12" t="s">
        <v>21</v>
      </c>
      <c r="B21" s="14"/>
      <c r="C21" s="39" t="s">
        <v>133</v>
      </c>
      <c r="D21" s="26"/>
      <c r="E21" s="5"/>
      <c r="F21" s="26"/>
      <c r="G21" s="5"/>
      <c r="H21" s="26"/>
      <c r="I21" s="5"/>
      <c r="J21" s="42"/>
    </row>
    <row r="22" spans="1:11" ht="12.75">
      <c r="A22" s="12"/>
      <c r="B22" s="14"/>
      <c r="C22" s="39" t="s">
        <v>22</v>
      </c>
      <c r="D22" s="5">
        <f>SUM(D19:D20)</f>
        <v>13645</v>
      </c>
      <c r="E22" s="5"/>
      <c r="F22" s="5">
        <f>SUM(F19:F20)</f>
        <v>-6156</v>
      </c>
      <c r="G22" s="5"/>
      <c r="H22" s="5">
        <f>SUM(H19:H20)</f>
        <v>13645</v>
      </c>
      <c r="I22" s="5"/>
      <c r="J22" s="5">
        <f>SUM(J19:J20)</f>
        <v>-6156</v>
      </c>
      <c r="K22" s="35">
        <v>36662</v>
      </c>
    </row>
    <row r="23" spans="1:11" ht="12.75">
      <c r="A23" s="12" t="s">
        <v>23</v>
      </c>
      <c r="B23" s="14"/>
      <c r="C23" s="95" t="s">
        <v>134</v>
      </c>
      <c r="D23" s="5">
        <v>-87</v>
      </c>
      <c r="E23" s="5"/>
      <c r="F23" s="5">
        <v>57</v>
      </c>
      <c r="G23" s="5"/>
      <c r="H23" s="5">
        <v>-87</v>
      </c>
      <c r="I23" s="5"/>
      <c r="J23" s="40">
        <v>57</v>
      </c>
      <c r="K23" s="35">
        <v>-3835</v>
      </c>
    </row>
    <row r="24" spans="1:10" ht="12.75">
      <c r="A24" s="12" t="s">
        <v>25</v>
      </c>
      <c r="B24" s="14" t="s">
        <v>25</v>
      </c>
      <c r="C24" s="95" t="s">
        <v>135</v>
      </c>
      <c r="D24" s="26"/>
      <c r="E24" s="5"/>
      <c r="F24" s="26"/>
      <c r="G24" s="5"/>
      <c r="H24" s="26"/>
      <c r="I24" s="5"/>
      <c r="J24" s="42"/>
    </row>
    <row r="25" spans="1:11" ht="12.75">
      <c r="A25" s="12"/>
      <c r="B25" s="14"/>
      <c r="C25" s="39" t="s">
        <v>26</v>
      </c>
      <c r="D25" s="5">
        <f>D23+D22</f>
        <v>13558</v>
      </c>
      <c r="E25" s="5"/>
      <c r="F25" s="5">
        <f>F23+F22</f>
        <v>-6099</v>
      </c>
      <c r="G25" s="5"/>
      <c r="H25" s="5">
        <f>H23+H22</f>
        <v>13558</v>
      </c>
      <c r="I25" s="5"/>
      <c r="J25" s="5">
        <f>J23+J22</f>
        <v>-6099</v>
      </c>
      <c r="K25" s="35">
        <v>32827</v>
      </c>
    </row>
    <row r="26" spans="1:11" ht="12.75">
      <c r="A26" s="12"/>
      <c r="B26" s="14" t="s">
        <v>27</v>
      </c>
      <c r="C26" s="39" t="s">
        <v>28</v>
      </c>
      <c r="D26" s="5">
        <v>355</v>
      </c>
      <c r="E26" s="5"/>
      <c r="F26" s="5">
        <v>1288</v>
      </c>
      <c r="G26" s="5"/>
      <c r="H26" s="5">
        <v>355</v>
      </c>
      <c r="I26" s="5"/>
      <c r="J26" s="40">
        <v>1288</v>
      </c>
      <c r="K26" s="35">
        <v>-384</v>
      </c>
    </row>
    <row r="27" spans="1:11" ht="12.75">
      <c r="A27" s="12" t="s">
        <v>29</v>
      </c>
      <c r="B27" s="14"/>
      <c r="C27" s="95" t="s">
        <v>136</v>
      </c>
      <c r="D27" s="5">
        <v>0</v>
      </c>
      <c r="E27" s="5"/>
      <c r="F27" s="5">
        <v>0</v>
      </c>
      <c r="G27" s="5"/>
      <c r="H27" s="5">
        <v>0</v>
      </c>
      <c r="I27" s="5"/>
      <c r="J27" s="5">
        <v>0</v>
      </c>
      <c r="K27" s="35">
        <v>0</v>
      </c>
    </row>
    <row r="28" spans="1:10" ht="25.5">
      <c r="A28" s="12" t="s">
        <v>31</v>
      </c>
      <c r="B28" s="14"/>
      <c r="C28" s="39" t="s">
        <v>138</v>
      </c>
      <c r="D28" s="26">
        <f>SUM(D25:D27)</f>
        <v>13913</v>
      </c>
      <c r="E28" s="5"/>
      <c r="F28" s="26">
        <f>SUM(F25:F27)</f>
        <v>-4811</v>
      </c>
      <c r="G28" s="5"/>
      <c r="H28" s="26">
        <f>SUM(H25:H27)</f>
        <v>13913</v>
      </c>
      <c r="I28" s="5"/>
      <c r="J28" s="26">
        <f>SUM(J25:J27)</f>
        <v>-4811</v>
      </c>
    </row>
    <row r="29" spans="1:11" ht="12.75">
      <c r="A29" s="12" t="s">
        <v>35</v>
      </c>
      <c r="B29" s="14" t="s">
        <v>25</v>
      </c>
      <c r="C29" s="39" t="s">
        <v>32</v>
      </c>
      <c r="D29" s="25">
        <v>0</v>
      </c>
      <c r="E29" s="5"/>
      <c r="F29" s="5">
        <v>0</v>
      </c>
      <c r="G29" s="5"/>
      <c r="H29" s="5">
        <v>0</v>
      </c>
      <c r="I29" s="5"/>
      <c r="J29" s="33">
        <v>0</v>
      </c>
      <c r="K29" s="35">
        <v>0</v>
      </c>
    </row>
    <row r="30" spans="1:11" ht="12.75">
      <c r="A30" s="12"/>
      <c r="B30" s="14" t="s">
        <v>27</v>
      </c>
      <c r="C30" s="39" t="s">
        <v>28</v>
      </c>
      <c r="D30" s="25">
        <v>0</v>
      </c>
      <c r="E30" s="5"/>
      <c r="F30" s="5">
        <v>0</v>
      </c>
      <c r="G30" s="5"/>
      <c r="H30" s="5">
        <v>0</v>
      </c>
      <c r="I30" s="5"/>
      <c r="J30" s="33">
        <v>0</v>
      </c>
      <c r="K30" s="35">
        <v>0</v>
      </c>
    </row>
    <row r="31" spans="1:10" ht="12.75">
      <c r="A31" s="12"/>
      <c r="B31" s="14" t="s">
        <v>33</v>
      </c>
      <c r="C31" s="39" t="s">
        <v>34</v>
      </c>
      <c r="D31" s="5"/>
      <c r="E31" s="5"/>
      <c r="F31" s="5"/>
      <c r="G31" s="5"/>
      <c r="H31" s="5"/>
      <c r="I31" s="5"/>
      <c r="J31" s="33"/>
    </row>
    <row r="32" spans="1:11" ht="12.75">
      <c r="A32" s="12"/>
      <c r="B32" s="14"/>
      <c r="C32" s="39" t="s">
        <v>30</v>
      </c>
      <c r="D32" s="25">
        <v>0</v>
      </c>
      <c r="E32" s="5"/>
      <c r="F32" s="5">
        <v>0</v>
      </c>
      <c r="G32" s="5"/>
      <c r="H32" s="5">
        <v>0</v>
      </c>
      <c r="I32" s="5"/>
      <c r="J32" s="33">
        <v>0</v>
      </c>
      <c r="K32" s="35">
        <v>0</v>
      </c>
    </row>
    <row r="33" spans="1:11" ht="27.75" customHeight="1" thickBot="1">
      <c r="A33" s="12" t="s">
        <v>137</v>
      </c>
      <c r="B33" s="14"/>
      <c r="C33" s="39" t="s">
        <v>139</v>
      </c>
      <c r="D33" s="27">
        <f>SUM(D28:D32)</f>
        <v>13913</v>
      </c>
      <c r="E33" s="25"/>
      <c r="F33" s="27">
        <f>SUM(F28:F32)</f>
        <v>-4811</v>
      </c>
      <c r="G33" s="25"/>
      <c r="H33" s="27">
        <f>SUM(H28:H32)</f>
        <v>13913</v>
      </c>
      <c r="I33" s="25"/>
      <c r="J33" s="27">
        <f>SUM(J28:J32)</f>
        <v>-4811</v>
      </c>
      <c r="K33" s="35">
        <v>-4811</v>
      </c>
    </row>
    <row r="34" spans="1:10" ht="6" customHeight="1" thickTop="1">
      <c r="A34" s="12"/>
      <c r="B34" s="14"/>
      <c r="D34" s="46"/>
      <c r="E34" s="1"/>
      <c r="F34" s="1"/>
      <c r="G34" s="1"/>
      <c r="H34" s="46"/>
      <c r="I34" s="1"/>
      <c r="J34" s="1"/>
    </row>
    <row r="35" spans="1:10" ht="12.75">
      <c r="A35" s="12">
        <v>3</v>
      </c>
      <c r="B35" s="2" t="s">
        <v>174</v>
      </c>
      <c r="D35" s="1"/>
      <c r="E35" s="1"/>
      <c r="F35" s="1"/>
      <c r="G35" s="1"/>
      <c r="H35" s="1"/>
      <c r="I35" s="1"/>
      <c r="J35" s="1"/>
    </row>
    <row r="36" spans="1:10" ht="12.75">
      <c r="A36" s="12"/>
      <c r="B36" s="14" t="s">
        <v>36</v>
      </c>
      <c r="C36" s="2" t="s">
        <v>37</v>
      </c>
      <c r="D36" s="98">
        <f>D33/('Bal sheet'!$D$37*2)*100</f>
        <v>0.4808104349653172</v>
      </c>
      <c r="E36" s="34"/>
      <c r="F36" s="98">
        <f>F33/('Bal sheet'!$D$37*2)*100</f>
        <v>-0.16626026037649258</v>
      </c>
      <c r="G36" s="34"/>
      <c r="H36" s="98">
        <f>H33/('Bal sheet'!$D$37*2)*100</f>
        <v>0.4808104349653172</v>
      </c>
      <c r="I36" s="34"/>
      <c r="J36" s="98">
        <f>J33/('Bal sheet'!$D$37*2)*100</f>
        <v>-0.16626026037649258</v>
      </c>
    </row>
    <row r="37" spans="1:10" ht="13.5" thickBot="1">
      <c r="A37" s="12"/>
      <c r="B37" s="14" t="s">
        <v>38</v>
      </c>
      <c r="C37" s="2" t="s">
        <v>39</v>
      </c>
      <c r="D37" s="121">
        <f>D36</f>
        <v>0.4808104349653172</v>
      </c>
      <c r="E37" s="34"/>
      <c r="F37" s="121">
        <f>F36</f>
        <v>-0.16626026037649258</v>
      </c>
      <c r="G37" s="122"/>
      <c r="H37" s="121">
        <f>H36</f>
        <v>0.4808104349653172</v>
      </c>
      <c r="I37" s="122"/>
      <c r="J37" s="121">
        <f>J36</f>
        <v>-0.16626026037649258</v>
      </c>
    </row>
    <row r="38" spans="1:10" ht="5.25" customHeight="1" thickTop="1">
      <c r="A38" s="12"/>
      <c r="B38" s="14"/>
      <c r="D38" s="43"/>
      <c r="E38" s="34"/>
      <c r="F38" s="43"/>
      <c r="G38" s="34"/>
      <c r="H38" s="43"/>
      <c r="I38" s="34"/>
      <c r="J38" s="43"/>
    </row>
    <row r="39" spans="1:10" ht="13.5" thickBot="1">
      <c r="A39" s="12" t="s">
        <v>40</v>
      </c>
      <c r="B39" s="15" t="s">
        <v>41</v>
      </c>
      <c r="D39" s="123" t="s">
        <v>180</v>
      </c>
      <c r="E39" s="34"/>
      <c r="F39" s="43"/>
      <c r="G39" s="34"/>
      <c r="H39" s="43"/>
      <c r="I39" s="34"/>
      <c r="J39" s="43"/>
    </row>
    <row r="40" spans="1:10" ht="14.25" thickBot="1" thickTop="1">
      <c r="A40" s="14"/>
      <c r="B40" s="2" t="s">
        <v>42</v>
      </c>
      <c r="D40" s="124" t="str">
        <f>D39</f>
        <v>-</v>
      </c>
      <c r="E40" s="34"/>
      <c r="F40" s="43"/>
      <c r="G40" s="34"/>
      <c r="H40" s="43"/>
      <c r="I40" s="34"/>
      <c r="J40" s="43"/>
    </row>
    <row r="41" spans="1:6" ht="8.25" customHeight="1" thickTop="1">
      <c r="A41" s="14"/>
      <c r="D41" s="44"/>
      <c r="E41" s="9"/>
      <c r="F41" s="44"/>
    </row>
    <row r="42" spans="1:6" ht="51">
      <c r="A42" s="14"/>
      <c r="D42" s="96" t="s">
        <v>43</v>
      </c>
      <c r="F42" s="96" t="s">
        <v>44</v>
      </c>
    </row>
    <row r="43" spans="1:6" ht="13.5" thickBot="1">
      <c r="A43" s="14">
        <v>5</v>
      </c>
      <c r="B43" s="2" t="s">
        <v>45</v>
      </c>
      <c r="D43" s="97">
        <f>'Bal sheet'!D53</f>
        <v>0.71</v>
      </c>
      <c r="E43" s="9"/>
      <c r="F43" s="97">
        <f>'Bal sheet'!F53</f>
        <v>0.71</v>
      </c>
    </row>
    <row r="44" spans="1:6" ht="13.5" thickTop="1">
      <c r="A44" s="14"/>
      <c r="D44" s="44"/>
      <c r="E44" s="9"/>
      <c r="F44" s="44"/>
    </row>
    <row r="45" spans="1:2" ht="12.75">
      <c r="A45" s="14"/>
      <c r="B45" s="18" t="s">
        <v>46</v>
      </c>
    </row>
    <row r="46" spans="1:10" ht="27.75" customHeight="1">
      <c r="A46" s="12"/>
      <c r="B46" s="214" t="s">
        <v>176</v>
      </c>
      <c r="C46" s="214"/>
      <c r="D46" s="214"/>
      <c r="E46" s="214"/>
      <c r="F46" s="214"/>
      <c r="G46" s="214"/>
      <c r="H46" s="214"/>
      <c r="I46" s="214"/>
      <c r="J46" s="214"/>
    </row>
    <row r="47" spans="1:10" ht="39.75" customHeight="1">
      <c r="A47" s="12"/>
      <c r="B47" s="214"/>
      <c r="C47" s="214"/>
      <c r="D47" s="214"/>
      <c r="E47" s="214"/>
      <c r="F47" s="214"/>
      <c r="G47" s="214"/>
      <c r="H47" s="214"/>
      <c r="I47" s="214"/>
      <c r="J47" s="214"/>
    </row>
    <row r="48" ht="12.75">
      <c r="A48" s="14"/>
    </row>
  </sheetData>
  <mergeCells count="2">
    <mergeCell ref="B46:J46"/>
    <mergeCell ref="B47:J47"/>
  </mergeCells>
  <printOptions horizontalCentered="1"/>
  <pageMargins left="0.5" right="0" top="0" bottom="0.25" header="0.5" footer="0"/>
  <pageSetup fitToHeight="1" fitToWidth="1" horizontalDpi="600" verticalDpi="600" orientation="portrait" paperSize="9" scale="96" r:id="rId1"/>
  <headerFooter alignWithMargins="0">
    <oddFooter>&amp;C&amp;"CG Times,Regular"&amp;9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62"/>
  <sheetViews>
    <sheetView showGridLines="0" zoomScaleSheetLayoutView="100" workbookViewId="0" topLeftCell="A1">
      <selection activeCell="A1" sqref="A1"/>
    </sheetView>
  </sheetViews>
  <sheetFormatPr defaultColWidth="9.140625" defaultRowHeight="12.75"/>
  <cols>
    <col min="1" max="1" width="2.8515625" style="52" customWidth="1"/>
    <col min="2" max="2" width="33.28125" style="52" customWidth="1"/>
    <col min="3" max="3" width="5.57421875" style="52" customWidth="1"/>
    <col min="4" max="4" width="12.140625" style="83" bestFit="1" customWidth="1"/>
    <col min="5" max="5" width="3.28125" style="52" customWidth="1"/>
    <col min="6" max="6" width="13.140625" style="52" customWidth="1"/>
    <col min="7" max="7" width="1.57421875" style="2" customWidth="1"/>
    <col min="8" max="8" width="8.57421875" style="2" customWidth="1"/>
    <col min="9" max="9" width="1.57421875" style="2" customWidth="1"/>
    <col min="10" max="10" width="8.57421875" style="2" customWidth="1"/>
    <col min="11" max="11" width="13.7109375" style="1" customWidth="1"/>
    <col min="12" max="12" width="6.57421875" style="6" hidden="1" customWidth="1"/>
    <col min="13" max="16384" width="5.57421875" style="6" hidden="1" customWidth="1"/>
  </cols>
  <sheetData>
    <row r="1" spans="1:10" ht="15">
      <c r="A1" s="51" t="str">
        <f>'Income stmt'!A1</f>
        <v>MALAYAN CEMENT BERHAD ("The Company") </v>
      </c>
      <c r="F1" s="53"/>
      <c r="J1" s="14"/>
    </row>
    <row r="2" ht="15">
      <c r="A2" s="51" t="str">
        <f>'Income stmt'!A2</f>
        <v>and its subsidiaries ("The Group")</v>
      </c>
    </row>
    <row r="3" spans="1:10" ht="29.25" customHeight="1">
      <c r="A3" s="215" t="str">
        <f>'Income stmt'!A3</f>
        <v>Unaudited Quarterly Report on the Consolidated Results for the financial quarter ended 31 March 2002</v>
      </c>
      <c r="B3" s="215"/>
      <c r="C3" s="215"/>
      <c r="D3" s="215"/>
      <c r="E3" s="215"/>
      <c r="F3" s="215"/>
      <c r="G3" s="215"/>
      <c r="H3" s="215"/>
      <c r="I3" s="215"/>
      <c r="J3" s="118"/>
    </row>
    <row r="4" ht="18.75" customHeight="1">
      <c r="A4" s="167" t="str">
        <f>'Income stmt'!A4</f>
        <v>The figures have not been audited</v>
      </c>
    </row>
    <row r="6" spans="1:6" ht="15">
      <c r="A6" s="51" t="s">
        <v>47</v>
      </c>
      <c r="C6" s="54"/>
      <c r="E6" s="55"/>
      <c r="F6" s="53" t="s">
        <v>48</v>
      </c>
    </row>
    <row r="7" spans="3:6" ht="15">
      <c r="C7" s="54"/>
      <c r="D7" s="154" t="s">
        <v>49</v>
      </c>
      <c r="E7" s="55"/>
      <c r="F7" s="53" t="s">
        <v>50</v>
      </c>
    </row>
    <row r="8" spans="3:6" ht="15">
      <c r="C8" s="54"/>
      <c r="D8" s="154" t="s">
        <v>51</v>
      </c>
      <c r="E8" s="55"/>
      <c r="F8" s="53" t="s">
        <v>52</v>
      </c>
    </row>
    <row r="9" spans="3:6" ht="15">
      <c r="C9" s="54"/>
      <c r="D9" s="155">
        <f>'Income stmt'!D8</f>
        <v>37346</v>
      </c>
      <c r="E9" s="53"/>
      <c r="F9" s="3">
        <v>37256</v>
      </c>
    </row>
    <row r="10" spans="3:6" ht="15">
      <c r="C10" s="56" t="s">
        <v>53</v>
      </c>
      <c r="D10" s="154" t="s">
        <v>9</v>
      </c>
      <c r="E10" s="53"/>
      <c r="F10" s="53" t="s">
        <v>9</v>
      </c>
    </row>
    <row r="11" spans="3:10" ht="15">
      <c r="C11" s="54"/>
      <c r="D11" s="156"/>
      <c r="E11" s="57"/>
      <c r="F11" s="57"/>
      <c r="G11" s="5"/>
      <c r="H11" s="5"/>
      <c r="I11" s="5"/>
      <c r="J11" s="5"/>
    </row>
    <row r="12" spans="1:10" ht="15">
      <c r="A12" s="55"/>
      <c r="B12" s="52" t="s">
        <v>196</v>
      </c>
      <c r="C12" s="54"/>
      <c r="D12" s="81">
        <v>2867423</v>
      </c>
      <c r="E12" s="58"/>
      <c r="F12" s="58">
        <v>2899666</v>
      </c>
      <c r="G12" s="5"/>
      <c r="H12" s="32"/>
      <c r="I12" s="5"/>
      <c r="J12" s="5"/>
    </row>
    <row r="13" spans="1:10" ht="15">
      <c r="A13" s="55"/>
      <c r="B13" s="52" t="s">
        <v>54</v>
      </c>
      <c r="C13" s="54"/>
      <c r="D13" s="81">
        <v>18147</v>
      </c>
      <c r="E13" s="58"/>
      <c r="F13" s="58">
        <v>18287</v>
      </c>
      <c r="G13" s="5"/>
      <c r="H13" s="32"/>
      <c r="I13" s="5"/>
      <c r="J13" s="5"/>
    </row>
    <row r="14" spans="1:10" ht="15">
      <c r="A14" s="55"/>
      <c r="B14" s="52" t="s">
        <v>55</v>
      </c>
      <c r="C14" s="54"/>
      <c r="D14" s="81">
        <v>7734</v>
      </c>
      <c r="E14" s="58"/>
      <c r="F14" s="58">
        <v>7746</v>
      </c>
      <c r="G14" s="5"/>
      <c r="H14" s="32"/>
      <c r="I14" s="5"/>
      <c r="J14" s="5"/>
    </row>
    <row r="15" spans="1:10" ht="15">
      <c r="A15" s="55"/>
      <c r="B15" s="52" t="s">
        <v>56</v>
      </c>
      <c r="C15" s="54"/>
      <c r="D15" s="81">
        <v>1030218</v>
      </c>
      <c r="E15" s="58"/>
      <c r="F15" s="58">
        <v>1030218</v>
      </c>
      <c r="G15" s="5"/>
      <c r="H15" s="32"/>
      <c r="I15" s="5"/>
      <c r="J15" s="5"/>
    </row>
    <row r="16" spans="1:10" ht="15">
      <c r="A16" s="55"/>
      <c r="C16" s="54"/>
      <c r="D16" s="81"/>
      <c r="E16" s="58"/>
      <c r="F16" s="58"/>
      <c r="G16" s="5"/>
      <c r="H16" s="32"/>
      <c r="I16" s="5"/>
      <c r="J16" s="5"/>
    </row>
    <row r="17" spans="1:10" ht="15">
      <c r="A17" s="55"/>
      <c r="B17" s="59" t="s">
        <v>57</v>
      </c>
      <c r="C17" s="54"/>
      <c r="D17" s="81"/>
      <c r="E17" s="58"/>
      <c r="F17" s="58"/>
      <c r="G17" s="5"/>
      <c r="H17" s="32"/>
      <c r="I17" s="5"/>
      <c r="J17" s="5"/>
    </row>
    <row r="18" spans="1:10" ht="15">
      <c r="A18" s="55"/>
      <c r="B18" s="60" t="s">
        <v>181</v>
      </c>
      <c r="C18" s="54"/>
      <c r="D18" s="157">
        <v>219903</v>
      </c>
      <c r="E18" s="58"/>
      <c r="F18" s="61">
        <v>239261</v>
      </c>
      <c r="G18" s="5"/>
      <c r="H18" s="32"/>
      <c r="I18" s="5"/>
      <c r="J18" s="5"/>
    </row>
    <row r="19" spans="1:10" ht="15">
      <c r="A19" s="55"/>
      <c r="B19" s="60" t="s">
        <v>182</v>
      </c>
      <c r="C19" s="54"/>
      <c r="D19" s="158">
        <v>319085</v>
      </c>
      <c r="E19" s="58"/>
      <c r="F19" s="62">
        <v>302540</v>
      </c>
      <c r="G19" s="5"/>
      <c r="H19" s="32"/>
      <c r="I19" s="5"/>
      <c r="J19" s="5"/>
    </row>
    <row r="20" spans="1:10" ht="15">
      <c r="A20" s="55"/>
      <c r="B20" s="60" t="s">
        <v>183</v>
      </c>
      <c r="C20" s="54"/>
      <c r="D20" s="158">
        <f>58375</f>
        <v>58375</v>
      </c>
      <c r="E20" s="58"/>
      <c r="F20" s="62">
        <v>61512</v>
      </c>
      <c r="G20" s="5"/>
      <c r="H20" s="32"/>
      <c r="I20" s="5"/>
      <c r="J20" s="5"/>
    </row>
    <row r="21" spans="1:10" ht="15">
      <c r="A21" s="55"/>
      <c r="B21" s="60" t="s">
        <v>184</v>
      </c>
      <c r="C21" s="54"/>
      <c r="D21" s="158">
        <v>3627</v>
      </c>
      <c r="E21" s="58"/>
      <c r="F21" s="62">
        <v>4097</v>
      </c>
      <c r="G21" s="5"/>
      <c r="H21" s="32"/>
      <c r="I21" s="5"/>
      <c r="J21" s="5"/>
    </row>
    <row r="22" spans="1:10" ht="15">
      <c r="A22" s="55"/>
      <c r="B22" s="60" t="s">
        <v>58</v>
      </c>
      <c r="D22" s="158">
        <v>27002</v>
      </c>
      <c r="E22" s="58"/>
      <c r="F22" s="62">
        <v>6550</v>
      </c>
      <c r="G22" s="5"/>
      <c r="H22" s="5"/>
      <c r="I22" s="5"/>
      <c r="J22" s="5"/>
    </row>
    <row r="23" spans="1:10" ht="15">
      <c r="A23" s="55"/>
      <c r="B23" s="60" t="s">
        <v>59</v>
      </c>
      <c r="C23" s="54"/>
      <c r="D23" s="158">
        <v>54582</v>
      </c>
      <c r="E23" s="58"/>
      <c r="F23" s="62">
        <v>38740</v>
      </c>
      <c r="G23" s="5"/>
      <c r="H23" s="5"/>
      <c r="I23" s="5"/>
      <c r="J23" s="5"/>
    </row>
    <row r="24" spans="1:10" ht="15">
      <c r="A24" s="55"/>
      <c r="C24" s="54"/>
      <c r="D24" s="159">
        <f>SUM(D18:D23)</f>
        <v>682574</v>
      </c>
      <c r="E24" s="58"/>
      <c r="F24" s="63">
        <f>SUM(F18:F23)</f>
        <v>652700</v>
      </c>
      <c r="G24" s="5"/>
      <c r="H24" s="5"/>
      <c r="I24" s="5"/>
      <c r="J24" s="5"/>
    </row>
    <row r="25" spans="1:10" ht="15">
      <c r="A25" s="55"/>
      <c r="B25" s="59" t="s">
        <v>60</v>
      </c>
      <c r="C25" s="64"/>
      <c r="D25" s="157"/>
      <c r="E25" s="58"/>
      <c r="F25" s="61"/>
      <c r="G25" s="5"/>
      <c r="H25" s="5"/>
      <c r="I25" s="5"/>
      <c r="J25" s="5"/>
    </row>
    <row r="26" spans="2:10" ht="15">
      <c r="B26" s="60" t="s">
        <v>185</v>
      </c>
      <c r="C26" s="54"/>
      <c r="D26" s="158">
        <v>177394</v>
      </c>
      <c r="E26" s="58"/>
      <c r="F26" s="62">
        <v>196728</v>
      </c>
      <c r="G26" s="5"/>
      <c r="H26" s="5"/>
      <c r="I26" s="5"/>
      <c r="J26" s="5"/>
    </row>
    <row r="27" spans="2:10" ht="15">
      <c r="B27" s="60" t="s">
        <v>189</v>
      </c>
      <c r="C27" s="54"/>
      <c r="D27" s="158">
        <v>96774</v>
      </c>
      <c r="E27" s="58"/>
      <c r="F27" s="62">
        <v>116053</v>
      </c>
      <c r="G27" s="5"/>
      <c r="H27" s="5"/>
      <c r="I27" s="5"/>
      <c r="J27" s="5"/>
    </row>
    <row r="28" spans="2:10" ht="15">
      <c r="B28" s="60" t="s">
        <v>186</v>
      </c>
      <c r="C28" s="54"/>
      <c r="D28" s="160">
        <v>17785</v>
      </c>
      <c r="E28" s="58"/>
      <c r="F28" s="65">
        <v>20145</v>
      </c>
      <c r="G28" s="5"/>
      <c r="H28" s="5"/>
      <c r="I28" s="5"/>
      <c r="J28" s="5"/>
    </row>
    <row r="29" spans="2:10" ht="15">
      <c r="B29" s="60" t="s">
        <v>187</v>
      </c>
      <c r="C29" s="54"/>
      <c r="D29" s="158">
        <v>17431</v>
      </c>
      <c r="E29" s="58"/>
      <c r="F29" s="62">
        <v>14228</v>
      </c>
      <c r="G29" s="5"/>
      <c r="H29" s="5"/>
      <c r="I29" s="5"/>
      <c r="J29" s="5"/>
    </row>
    <row r="30" spans="2:12" ht="15">
      <c r="B30" s="66" t="s">
        <v>194</v>
      </c>
      <c r="C30" s="67">
        <f>Notes!A71</f>
        <v>10</v>
      </c>
      <c r="D30" s="158">
        <f>646012-46000</f>
        <v>600012</v>
      </c>
      <c r="E30" s="68"/>
      <c r="F30" s="62">
        <v>525202</v>
      </c>
      <c r="G30" s="5"/>
      <c r="H30" s="5"/>
      <c r="I30" s="5"/>
      <c r="J30" s="5"/>
      <c r="K30" s="5"/>
      <c r="L30" s="7"/>
    </row>
    <row r="31" spans="2:10" ht="15">
      <c r="B31" s="60" t="s">
        <v>61</v>
      </c>
      <c r="D31" s="161">
        <v>41669</v>
      </c>
      <c r="E31" s="58"/>
      <c r="F31" s="69">
        <v>41669</v>
      </c>
      <c r="G31" s="5"/>
      <c r="H31" s="5"/>
      <c r="I31" s="5"/>
      <c r="J31" s="5"/>
    </row>
    <row r="32" spans="3:10" ht="15">
      <c r="C32" s="54"/>
      <c r="D32" s="159">
        <f>SUM(D26:D31)</f>
        <v>951065</v>
      </c>
      <c r="E32" s="58"/>
      <c r="F32" s="63">
        <f>SUM(F26:F31)</f>
        <v>914025</v>
      </c>
      <c r="G32" s="5"/>
      <c r="H32" s="5"/>
      <c r="I32" s="5"/>
      <c r="J32" s="5"/>
    </row>
    <row r="33" spans="2:10" ht="15">
      <c r="B33" s="52" t="s">
        <v>188</v>
      </c>
      <c r="C33" s="54"/>
      <c r="D33" s="81">
        <f>+D24-D32</f>
        <v>-268491</v>
      </c>
      <c r="E33" s="58"/>
      <c r="F33" s="58">
        <f>+F24-F32</f>
        <v>-261325</v>
      </c>
      <c r="G33" s="5"/>
      <c r="H33" s="5"/>
      <c r="I33" s="5"/>
      <c r="J33" s="5"/>
    </row>
    <row r="34" spans="3:10" ht="15.75" thickBot="1">
      <c r="C34" s="54"/>
      <c r="D34" s="84">
        <f>SUM(D12:D15)+D33</f>
        <v>3655031</v>
      </c>
      <c r="E34" s="68"/>
      <c r="F34" s="70">
        <f>SUM(F12:F15)+F33</f>
        <v>3694592</v>
      </c>
      <c r="G34" s="5"/>
      <c r="H34" s="5"/>
      <c r="I34" s="5"/>
      <c r="J34" s="5"/>
    </row>
    <row r="35" spans="3:10" ht="4.5" customHeight="1" thickTop="1">
      <c r="C35" s="54"/>
      <c r="D35" s="82"/>
      <c r="E35" s="68"/>
      <c r="F35" s="68"/>
      <c r="G35" s="5"/>
      <c r="H35" s="5"/>
      <c r="I35" s="5"/>
      <c r="J35" s="5"/>
    </row>
    <row r="36" spans="2:10" ht="15">
      <c r="B36" s="59" t="s">
        <v>62</v>
      </c>
      <c r="C36" s="64"/>
      <c r="D36" s="81"/>
      <c r="E36" s="58"/>
      <c r="F36" s="58"/>
      <c r="G36" s="5"/>
      <c r="H36" s="5"/>
      <c r="I36" s="5"/>
      <c r="J36" s="5"/>
    </row>
    <row r="37" spans="2:10" ht="27.75" customHeight="1">
      <c r="B37" s="71" t="s">
        <v>124</v>
      </c>
      <c r="C37" s="54"/>
      <c r="D37" s="82">
        <v>1446828</v>
      </c>
      <c r="E37" s="58"/>
      <c r="F37" s="68">
        <v>1446828</v>
      </c>
      <c r="G37" s="5"/>
      <c r="H37" s="72"/>
      <c r="I37" s="5"/>
      <c r="J37" s="5"/>
    </row>
    <row r="38" spans="2:10" ht="15">
      <c r="B38" s="60" t="s">
        <v>63</v>
      </c>
      <c r="C38" s="54"/>
      <c r="D38" s="162"/>
      <c r="E38" s="58"/>
      <c r="F38" s="73"/>
      <c r="G38" s="5"/>
      <c r="H38" s="5"/>
      <c r="I38" s="5"/>
      <c r="J38" s="5"/>
    </row>
    <row r="39" spans="2:10" ht="15">
      <c r="B39" s="74" t="s">
        <v>64</v>
      </c>
      <c r="C39" s="54"/>
      <c r="D39" s="157">
        <v>1113648</v>
      </c>
      <c r="E39" s="58"/>
      <c r="F39" s="61">
        <v>1113648</v>
      </c>
      <c r="G39" s="5"/>
      <c r="H39" s="5"/>
      <c r="I39" s="5"/>
      <c r="J39" s="5"/>
    </row>
    <row r="40" spans="2:10" ht="15">
      <c r="B40" s="74" t="s">
        <v>65</v>
      </c>
      <c r="C40" s="54"/>
      <c r="D40" s="158">
        <v>34224</v>
      </c>
      <c r="E40" s="58"/>
      <c r="F40" s="62">
        <v>34224</v>
      </c>
      <c r="G40" s="5"/>
      <c r="H40" s="5"/>
      <c r="I40" s="5"/>
      <c r="J40" s="5"/>
    </row>
    <row r="41" spans="2:10" ht="15">
      <c r="B41" s="75" t="s">
        <v>127</v>
      </c>
      <c r="C41" s="54"/>
      <c r="D41" s="158">
        <v>159</v>
      </c>
      <c r="E41" s="58"/>
      <c r="F41" s="62">
        <v>159</v>
      </c>
      <c r="G41" s="5"/>
      <c r="H41" s="5"/>
      <c r="I41" s="5"/>
      <c r="J41" s="5"/>
    </row>
    <row r="42" spans="2:10" ht="15">
      <c r="B42" s="74" t="s">
        <v>195</v>
      </c>
      <c r="C42" s="54"/>
      <c r="D42" s="158">
        <f>478731+2</f>
        <v>478733</v>
      </c>
      <c r="E42" s="58"/>
      <c r="F42" s="62">
        <v>464820</v>
      </c>
      <c r="G42" s="5"/>
      <c r="H42" s="76">
        <f>((D42-F42)-'Income stmt'!H33)</f>
        <v>0</v>
      </c>
      <c r="I42" s="5"/>
      <c r="J42" s="5"/>
    </row>
    <row r="43" spans="2:10" ht="15">
      <c r="B43" s="74" t="s">
        <v>66</v>
      </c>
      <c r="C43" s="54"/>
      <c r="D43" s="161">
        <v>23613</v>
      </c>
      <c r="E43" s="58"/>
      <c r="F43" s="69">
        <v>22942</v>
      </c>
      <c r="G43" s="5"/>
      <c r="H43" s="77"/>
      <c r="I43" s="5"/>
      <c r="J43" s="5"/>
    </row>
    <row r="44" spans="2:10" ht="15">
      <c r="B44" s="60" t="s">
        <v>67</v>
      </c>
      <c r="C44" s="54"/>
      <c r="D44" s="163">
        <f>SUM(D39:D43)</f>
        <v>1650377</v>
      </c>
      <c r="E44" s="68"/>
      <c r="F44" s="78">
        <f>SUM(F39:F43)</f>
        <v>1635793</v>
      </c>
      <c r="G44" s="5"/>
      <c r="H44" s="5"/>
      <c r="I44" s="5"/>
      <c r="J44" s="5"/>
    </row>
    <row r="45" spans="2:10" ht="15">
      <c r="B45" s="60" t="s">
        <v>62</v>
      </c>
      <c r="C45" s="54"/>
      <c r="D45" s="163">
        <f>+D37+D44</f>
        <v>3097205</v>
      </c>
      <c r="E45" s="68"/>
      <c r="F45" s="78">
        <f>+F37+F44</f>
        <v>3082621</v>
      </c>
      <c r="G45" s="5"/>
      <c r="H45" s="5"/>
      <c r="I45" s="5"/>
      <c r="J45" s="28"/>
    </row>
    <row r="46" spans="3:10" ht="15">
      <c r="C46" s="54"/>
      <c r="D46" s="82"/>
      <c r="E46" s="68"/>
      <c r="F46" s="68"/>
      <c r="G46" s="5"/>
      <c r="H46" s="5"/>
      <c r="I46" s="5"/>
      <c r="J46" s="5"/>
    </row>
    <row r="47" spans="2:10" ht="15">
      <c r="B47" s="60" t="s">
        <v>68</v>
      </c>
      <c r="C47" s="54"/>
      <c r="D47" s="81">
        <v>141460</v>
      </c>
      <c r="E47" s="68"/>
      <c r="F47" s="58">
        <v>141937</v>
      </c>
      <c r="G47" s="5"/>
      <c r="H47" s="5"/>
      <c r="I47" s="5"/>
      <c r="J47" s="5"/>
    </row>
    <row r="48" spans="2:10" ht="15">
      <c r="B48" s="60" t="s">
        <v>69</v>
      </c>
      <c r="C48" s="67">
        <f>C30</f>
        <v>10</v>
      </c>
      <c r="D48" s="81">
        <f>300000+46000</f>
        <v>346000</v>
      </c>
      <c r="E48" s="68"/>
      <c r="F48" s="58">
        <v>396412</v>
      </c>
      <c r="G48" s="5"/>
      <c r="H48" s="5"/>
      <c r="I48" s="5"/>
      <c r="J48" s="5"/>
    </row>
    <row r="49" spans="2:10" ht="15">
      <c r="B49" s="79" t="s">
        <v>70</v>
      </c>
      <c r="C49" s="80"/>
      <c r="D49" s="81">
        <v>70366</v>
      </c>
      <c r="E49" s="82"/>
      <c r="F49" s="81">
        <v>73622</v>
      </c>
      <c r="G49" s="32"/>
      <c r="H49" s="32"/>
      <c r="I49" s="32"/>
      <c r="J49" s="32"/>
    </row>
    <row r="50" spans="1:11" s="47" customFormat="1" ht="15.75" thickBot="1">
      <c r="A50" s="83"/>
      <c r="B50" s="79"/>
      <c r="C50" s="80"/>
      <c r="D50" s="84">
        <f>SUM(D45:D49)</f>
        <v>3655031</v>
      </c>
      <c r="E50" s="82"/>
      <c r="F50" s="84">
        <f>SUM(F45:F49)</f>
        <v>3694592</v>
      </c>
      <c r="G50" s="32"/>
      <c r="H50" s="32"/>
      <c r="I50" s="32"/>
      <c r="J50" s="32"/>
      <c r="K50" s="85"/>
    </row>
    <row r="51" spans="2:10" ht="14.25" customHeight="1" hidden="1">
      <c r="B51" s="60"/>
      <c r="C51" s="54">
        <v>24</v>
      </c>
      <c r="D51" s="86">
        <v>4.9350099545863095</v>
      </c>
      <c r="E51" s="87"/>
      <c r="F51" s="86">
        <v>4.880955483141889</v>
      </c>
      <c r="H51" s="5"/>
      <c r="I51" s="5"/>
      <c r="J51" s="5"/>
    </row>
    <row r="52" spans="3:8" ht="15.75" thickTop="1">
      <c r="C52" s="88" t="str">
        <f>IF(D52&lt;&gt;0,"Balance sheet not balanced!!! &gt;&gt;&gt;"," ")</f>
        <v> </v>
      </c>
      <c r="D52" s="76">
        <f>D50-D34</f>
        <v>0</v>
      </c>
      <c r="E52" s="87"/>
      <c r="F52" s="76">
        <f>F50-F34</f>
        <v>0</v>
      </c>
      <c r="H52" s="89"/>
    </row>
    <row r="53" spans="2:8" ht="15.75" thickBot="1">
      <c r="B53" s="90" t="s">
        <v>45</v>
      </c>
      <c r="D53" s="164">
        <f>+ROUND((D45-D15)/(D37*2),2)</f>
        <v>0.71</v>
      </c>
      <c r="E53" s="92"/>
      <c r="F53" s="91">
        <f>+ROUND((F45-F15)/(F37*2),2)</f>
        <v>0.71</v>
      </c>
      <c r="H53" s="5"/>
    </row>
    <row r="54" spans="4:6" ht="15.75" thickTop="1">
      <c r="D54" s="165"/>
      <c r="E54" s="94"/>
      <c r="F54" s="93"/>
    </row>
    <row r="55" spans="1:11" s="131" customFormat="1" ht="15">
      <c r="A55" s="127"/>
      <c r="B55" s="127"/>
      <c r="C55" s="127"/>
      <c r="D55" s="166"/>
      <c r="E55" s="128"/>
      <c r="F55" s="166"/>
      <c r="G55" s="128"/>
      <c r="H55" s="128"/>
      <c r="I55" s="129"/>
      <c r="J55" s="129"/>
      <c r="K55" s="130"/>
    </row>
    <row r="56" spans="1:11" s="131" customFormat="1" ht="15">
      <c r="A56" s="127"/>
      <c r="B56" s="127"/>
      <c r="C56" s="127"/>
      <c r="D56" s="166"/>
      <c r="E56" s="128"/>
      <c r="F56" s="128"/>
      <c r="G56" s="128"/>
      <c r="H56" s="128"/>
      <c r="I56" s="129"/>
      <c r="J56" s="129"/>
      <c r="K56" s="130"/>
    </row>
    <row r="57" spans="1:11" s="131" customFormat="1" ht="15">
      <c r="A57" s="127"/>
      <c r="B57" s="127"/>
      <c r="C57" s="127"/>
      <c r="D57" s="166"/>
      <c r="E57" s="128"/>
      <c r="F57" s="128"/>
      <c r="G57" s="128"/>
      <c r="H57" s="128"/>
      <c r="I57" s="129"/>
      <c r="J57" s="129"/>
      <c r="K57" s="130"/>
    </row>
    <row r="58" spans="1:11" s="131" customFormat="1" ht="15">
      <c r="A58" s="127"/>
      <c r="B58" s="127"/>
      <c r="C58" s="127"/>
      <c r="D58" s="166"/>
      <c r="E58" s="128"/>
      <c r="F58" s="128"/>
      <c r="G58" s="128"/>
      <c r="H58" s="128"/>
      <c r="I58" s="129"/>
      <c r="J58" s="129"/>
      <c r="K58" s="130"/>
    </row>
    <row r="59" spans="4:8" ht="15">
      <c r="D59" s="166"/>
      <c r="E59" s="128"/>
      <c r="F59" s="128"/>
      <c r="G59" s="128"/>
      <c r="H59" s="128"/>
    </row>
    <row r="60" spans="4:8" ht="15">
      <c r="D60" s="166"/>
      <c r="E60" s="128"/>
      <c r="F60" s="128"/>
      <c r="G60" s="128"/>
      <c r="H60" s="128"/>
    </row>
    <row r="61" spans="4:8" ht="15">
      <c r="D61" s="166"/>
      <c r="E61" s="128"/>
      <c r="F61" s="128"/>
      <c r="G61" s="128"/>
      <c r="H61" s="128"/>
    </row>
    <row r="62" spans="4:8" ht="15">
      <c r="D62" s="166"/>
      <c r="E62" s="128"/>
      <c r="F62" s="128"/>
      <c r="G62" s="128"/>
      <c r="H62" s="128"/>
    </row>
  </sheetData>
  <mergeCells count="1">
    <mergeCell ref="A3:I3"/>
  </mergeCells>
  <conditionalFormatting sqref="D52 F52 H42:H43">
    <cfRule type="cellIs" priority="1" dxfId="0" operator="notEqual" stopIfTrue="1">
      <formula>0</formula>
    </cfRule>
  </conditionalFormatting>
  <printOptions horizontalCentered="1"/>
  <pageMargins left="0" right="0" top="0.25" bottom="0.5" header="0.25" footer="0.25"/>
  <pageSetup fitToHeight="1" fitToWidth="1" horizontalDpi="600" verticalDpi="600" orientation="portrait" paperSize="9" scale="95" r:id="rId1"/>
  <headerFooter alignWithMargins="0">
    <oddFooter>&amp;C&amp;"Times New Roman,Regular"2</oddFooter>
  </headerFooter>
</worksheet>
</file>

<file path=xl/worksheets/sheet3.xml><?xml version="1.0" encoding="utf-8"?>
<worksheet xmlns="http://schemas.openxmlformats.org/spreadsheetml/2006/main" xmlns:r="http://schemas.openxmlformats.org/officeDocument/2006/relationships">
  <dimension ref="A1:IR156"/>
  <sheetViews>
    <sheetView showGridLines="0" zoomScaleSheetLayoutView="100" workbookViewId="0" topLeftCell="A1">
      <selection activeCell="A1" sqref="A1"/>
    </sheetView>
  </sheetViews>
  <sheetFormatPr defaultColWidth="9.140625" defaultRowHeight="12.75"/>
  <cols>
    <col min="1" max="1" width="4.8515625" style="1" customWidth="1"/>
    <col min="2" max="2" width="3.00390625" style="176" customWidth="1"/>
    <col min="3" max="3" width="2.7109375" style="13" customWidth="1"/>
    <col min="4" max="4" width="46.421875" style="13" customWidth="1"/>
    <col min="5" max="5" width="11.140625" style="13" customWidth="1"/>
    <col min="6" max="6" width="1.7109375" style="13" customWidth="1"/>
    <col min="7" max="7" width="10.7109375" style="13" customWidth="1"/>
    <col min="8" max="8" width="2.140625" style="13" customWidth="1"/>
    <col min="9" max="9" width="12.140625" style="85" customWidth="1"/>
    <col min="10" max="10" width="5.7109375" style="13" hidden="1" customWidth="1"/>
    <col min="11" max="11" width="5.57421875" style="2" hidden="1" customWidth="1"/>
    <col min="12" max="12" width="9.140625" style="2" hidden="1" customWidth="1"/>
    <col min="13" max="13" width="13.00390625" style="2" hidden="1" customWidth="1"/>
    <col min="14" max="251" width="9.140625" style="2" hidden="1" customWidth="1"/>
    <col min="252" max="252" width="10.28125" style="2" hidden="1" customWidth="1"/>
    <col min="253" max="255" width="9.140625" style="2" hidden="1" customWidth="1"/>
    <col min="256" max="16384" width="10.28125" style="2" hidden="1" customWidth="1"/>
  </cols>
  <sheetData>
    <row r="1" spans="1:252" ht="12.75">
      <c r="A1" s="195" t="s">
        <v>142</v>
      </c>
      <c r="I1" s="203" t="s">
        <v>177</v>
      </c>
      <c r="IR1" s="13"/>
    </row>
    <row r="2" ht="12.75">
      <c r="A2" s="195" t="str">
        <f>'Income stmt'!A2</f>
        <v>and its subsidiaries ("The Group")</v>
      </c>
    </row>
    <row r="3" spans="1:252" ht="12.75" customHeight="1">
      <c r="A3" s="195" t="str">
        <f>'Income stmt'!A3</f>
        <v>Unaudited Quarterly Report on the Consolidated Results for the financial quarter ended 31 March 2002</v>
      </c>
      <c r="B3" s="177"/>
      <c r="C3" s="29"/>
      <c r="D3" s="29"/>
      <c r="E3" s="29"/>
      <c r="F3" s="29"/>
      <c r="G3" s="29"/>
      <c r="H3" s="29"/>
      <c r="I3" s="204"/>
      <c r="J3" s="29"/>
      <c r="IR3" s="169">
        <v>37256</v>
      </c>
    </row>
    <row r="4" ht="12.75">
      <c r="IR4" s="170"/>
    </row>
    <row r="5" spans="1:252" ht="12.75">
      <c r="A5" s="196" t="s">
        <v>71</v>
      </c>
      <c r="IR5" s="170"/>
    </row>
    <row r="6" ht="12.75">
      <c r="A6" s="196"/>
    </row>
    <row r="7" spans="1:2" ht="12" customHeight="1">
      <c r="A7" s="197">
        <v>1</v>
      </c>
      <c r="B7" s="177" t="s">
        <v>72</v>
      </c>
    </row>
    <row r="8" spans="1:10" ht="39.75" customHeight="1">
      <c r="A8" s="197"/>
      <c r="B8" s="216" t="s">
        <v>144</v>
      </c>
      <c r="C8" s="216"/>
      <c r="D8" s="216"/>
      <c r="E8" s="216"/>
      <c r="F8" s="216"/>
      <c r="G8" s="216"/>
      <c r="H8" s="216"/>
      <c r="I8" s="216"/>
      <c r="J8" s="17"/>
    </row>
    <row r="9" ht="12.75">
      <c r="A9" s="197"/>
    </row>
    <row r="10" spans="1:2" ht="12.75">
      <c r="A10" s="197">
        <v>2</v>
      </c>
      <c r="B10" s="177" t="s">
        <v>73</v>
      </c>
    </row>
    <row r="11" spans="1:2" ht="12.75">
      <c r="A11" s="197"/>
      <c r="B11" s="176" t="str">
        <f>"There was no exceptional item for the financial quarter ended "&amp;I1&amp;"."</f>
        <v>There was no exceptional item for the financial quarter ended 31 March 2002.</v>
      </c>
    </row>
    <row r="12" ht="12.75">
      <c r="A12" s="197"/>
    </row>
    <row r="13" spans="1:2" ht="12.75">
      <c r="A13" s="197">
        <v>3</v>
      </c>
      <c r="B13" s="177" t="s">
        <v>74</v>
      </c>
    </row>
    <row r="14" spans="1:2" ht="12.75">
      <c r="A14" s="197"/>
      <c r="B14" s="176" t="str">
        <f>"There was no extraordinary item for the financial quarter ended "&amp;I1&amp;"."</f>
        <v>There was no extraordinary item for the financial quarter ended 31 March 2002.</v>
      </c>
    </row>
    <row r="15" ht="12.75">
      <c r="A15" s="197"/>
    </row>
    <row r="16" spans="1:2" ht="12.75">
      <c r="A16" s="197">
        <v>4</v>
      </c>
      <c r="B16" s="177" t="s">
        <v>24</v>
      </c>
    </row>
    <row r="17" spans="1:2" ht="12.75">
      <c r="A17" s="197"/>
      <c r="B17" s="176" t="s">
        <v>75</v>
      </c>
    </row>
    <row r="18" spans="1:7" ht="12.75">
      <c r="A18" s="197"/>
      <c r="E18" s="116" t="s">
        <v>76</v>
      </c>
      <c r="F18" s="29"/>
      <c r="G18" s="116" t="s">
        <v>76</v>
      </c>
    </row>
    <row r="19" spans="1:7" ht="12.75">
      <c r="A19" s="197"/>
      <c r="E19" s="116" t="s">
        <v>77</v>
      </c>
      <c r="F19" s="29"/>
      <c r="G19" s="116" t="s">
        <v>78</v>
      </c>
    </row>
    <row r="20" spans="1:7" ht="12.75">
      <c r="A20" s="197"/>
      <c r="E20" s="134">
        <f>'Income stmt'!H8</f>
        <v>37346</v>
      </c>
      <c r="F20" s="116"/>
      <c r="G20" s="134">
        <f>'Income stmt'!H8</f>
        <v>37346</v>
      </c>
    </row>
    <row r="21" spans="1:7" ht="12.75">
      <c r="A21" s="197"/>
      <c r="E21" s="116" t="s">
        <v>9</v>
      </c>
      <c r="F21" s="29"/>
      <c r="G21" s="116" t="s">
        <v>9</v>
      </c>
    </row>
    <row r="22" spans="1:8" ht="12.75">
      <c r="A22" s="197"/>
      <c r="D22" s="13" t="s">
        <v>79</v>
      </c>
      <c r="E22" s="32">
        <f>-2035</f>
        <v>-2035</v>
      </c>
      <c r="F22" s="32"/>
      <c r="G22" s="19">
        <f>E22</f>
        <v>-2035</v>
      </c>
      <c r="H22" s="32"/>
    </row>
    <row r="23" spans="1:8" ht="12.75">
      <c r="A23" s="197"/>
      <c r="D23" s="13" t="s">
        <v>80</v>
      </c>
      <c r="E23" s="32">
        <v>-52</v>
      </c>
      <c r="F23" s="32"/>
      <c r="G23" s="19">
        <f>E23</f>
        <v>-52</v>
      </c>
      <c r="H23" s="32"/>
    </row>
    <row r="24" spans="1:8" ht="12.75">
      <c r="A24" s="197"/>
      <c r="D24" s="13" t="s">
        <v>81</v>
      </c>
      <c r="E24" s="32">
        <v>0</v>
      </c>
      <c r="F24" s="32"/>
      <c r="G24" s="19">
        <f>E24</f>
        <v>0</v>
      </c>
      <c r="H24" s="32"/>
    </row>
    <row r="25" spans="1:8" ht="12.75">
      <c r="A25" s="197"/>
      <c r="D25" s="13" t="s">
        <v>82</v>
      </c>
      <c r="E25" s="32">
        <v>2000</v>
      </c>
      <c r="F25" s="32"/>
      <c r="G25" s="19">
        <f>E25</f>
        <v>2000</v>
      </c>
      <c r="H25" s="32"/>
    </row>
    <row r="26" spans="1:10" ht="13.5" thickBot="1">
      <c r="A26" s="197"/>
      <c r="E26" s="135">
        <f>SUM(E22:E25)</f>
        <v>-87</v>
      </c>
      <c r="F26" s="32"/>
      <c r="G26" s="135">
        <f>SUM(G22:G25)</f>
        <v>-87</v>
      </c>
      <c r="H26" s="32"/>
      <c r="J26" s="32"/>
    </row>
    <row r="27" spans="1:10" ht="13.5" thickTop="1">
      <c r="A27" s="197"/>
      <c r="E27" s="172">
        <f>E26-'Income stmt'!D23</f>
        <v>0</v>
      </c>
      <c r="F27" s="172"/>
      <c r="G27" s="172">
        <f>G26-'Income stmt'!H23</f>
        <v>0</v>
      </c>
      <c r="H27" s="32"/>
      <c r="J27" s="32"/>
    </row>
    <row r="28" spans="1:10" ht="43.5" customHeight="1">
      <c r="A28" s="197"/>
      <c r="B28" s="216" t="s">
        <v>201</v>
      </c>
      <c r="C28" s="216"/>
      <c r="D28" s="216"/>
      <c r="E28" s="216"/>
      <c r="F28" s="216"/>
      <c r="G28" s="216"/>
      <c r="H28" s="216"/>
      <c r="I28" s="216"/>
      <c r="J28" s="17"/>
    </row>
    <row r="29" spans="1:10" ht="12.75" customHeight="1">
      <c r="A29" s="197"/>
      <c r="B29" s="178"/>
      <c r="C29" s="17"/>
      <c r="D29" s="17"/>
      <c r="E29" s="17"/>
      <c r="F29" s="17"/>
      <c r="G29" s="17"/>
      <c r="H29" s="17"/>
      <c r="I29" s="200"/>
      <c r="J29" s="17"/>
    </row>
    <row r="30" spans="1:10" ht="12.75" customHeight="1">
      <c r="A30" s="197">
        <v>5</v>
      </c>
      <c r="B30" s="177" t="s">
        <v>83</v>
      </c>
      <c r="E30" s="32"/>
      <c r="F30" s="32"/>
      <c r="G30" s="32"/>
      <c r="H30" s="32"/>
      <c r="J30" s="32"/>
    </row>
    <row r="31" spans="1:10" ht="27" customHeight="1">
      <c r="A31" s="197"/>
      <c r="B31" s="217" t="str">
        <f>"There was no disposal of unquoted investments and/or investment properties during financial quarter ended "&amp;I1&amp;"."</f>
        <v>There was no disposal of unquoted investments and/or investment properties during financial quarter ended 31 March 2002.</v>
      </c>
      <c r="C31" s="217"/>
      <c r="D31" s="217"/>
      <c r="E31" s="217"/>
      <c r="F31" s="217"/>
      <c r="G31" s="217"/>
      <c r="H31" s="217"/>
      <c r="I31" s="217"/>
      <c r="J31" s="101"/>
    </row>
    <row r="32" spans="1:10" ht="12.75" customHeight="1">
      <c r="A32" s="197"/>
      <c r="B32" s="179"/>
      <c r="C32" s="101"/>
      <c r="D32" s="101"/>
      <c r="E32" s="101"/>
      <c r="F32" s="101"/>
      <c r="G32" s="101"/>
      <c r="H32" s="101"/>
      <c r="I32" s="202"/>
      <c r="J32" s="101"/>
    </row>
    <row r="33" spans="1:10" ht="12.75">
      <c r="A33" s="197">
        <v>6</v>
      </c>
      <c r="B33" s="177" t="s">
        <v>84</v>
      </c>
      <c r="E33" s="32"/>
      <c r="F33" s="32"/>
      <c r="G33" s="32"/>
      <c r="H33" s="32"/>
      <c r="J33" s="32"/>
    </row>
    <row r="34" spans="1:10" ht="12.75">
      <c r="A34" s="197"/>
      <c r="B34" s="180" t="s">
        <v>85</v>
      </c>
      <c r="C34" s="216" t="s">
        <v>143</v>
      </c>
      <c r="D34" s="216"/>
      <c r="E34" s="216"/>
      <c r="F34" s="216"/>
      <c r="G34" s="216"/>
      <c r="H34" s="216"/>
      <c r="I34" s="216"/>
      <c r="J34" s="17"/>
    </row>
    <row r="35" spans="1:10" ht="12.75">
      <c r="A35" s="197"/>
      <c r="B35" s="181"/>
      <c r="C35" s="101"/>
      <c r="D35" s="101"/>
      <c r="E35" s="101"/>
      <c r="F35" s="101"/>
      <c r="G35" s="137"/>
      <c r="H35" s="101"/>
      <c r="I35" s="202"/>
      <c r="J35" s="101"/>
    </row>
    <row r="36" spans="1:10" ht="12.75">
      <c r="A36" s="197"/>
      <c r="B36" s="182" t="s">
        <v>11</v>
      </c>
      <c r="C36" s="13" t="str">
        <f>"Investments in quoted securities as at "&amp;I1&amp;" are as follows:-"</f>
        <v>Investments in quoted securities as at 31 March 2002 are as follows:-</v>
      </c>
      <c r="E36" s="32"/>
      <c r="F36" s="32"/>
      <c r="G36" s="32"/>
      <c r="H36" s="32"/>
      <c r="J36" s="32"/>
    </row>
    <row r="37" spans="1:10" ht="12.75">
      <c r="A37" s="197"/>
      <c r="F37" s="32"/>
      <c r="G37" s="116" t="s">
        <v>9</v>
      </c>
      <c r="H37" s="32"/>
      <c r="J37" s="32"/>
    </row>
    <row r="38" spans="1:10" ht="12.75">
      <c r="A38" s="197"/>
      <c r="D38" s="133" t="s">
        <v>86</v>
      </c>
      <c r="F38" s="32"/>
      <c r="G38" s="16">
        <v>4274</v>
      </c>
      <c r="H38" s="32"/>
      <c r="J38" s="32"/>
    </row>
    <row r="39" spans="1:10" ht="12.75">
      <c r="A39" s="197"/>
      <c r="D39" s="133" t="s">
        <v>87</v>
      </c>
      <c r="F39" s="32"/>
      <c r="G39" s="19">
        <v>-737</v>
      </c>
      <c r="H39" s="32"/>
      <c r="J39" s="32"/>
    </row>
    <row r="40" spans="1:10" ht="13.5" thickBot="1">
      <c r="A40" s="197"/>
      <c r="D40" s="133" t="s">
        <v>88</v>
      </c>
      <c r="F40" s="32"/>
      <c r="G40" s="135">
        <f>G39+G38</f>
        <v>3537</v>
      </c>
      <c r="H40" s="32"/>
      <c r="J40" s="32"/>
    </row>
    <row r="41" spans="1:10" ht="14.25" thickBot="1" thickTop="1">
      <c r="A41" s="197"/>
      <c r="D41" s="133" t="s">
        <v>89</v>
      </c>
      <c r="F41" s="32"/>
      <c r="G41" s="125">
        <v>3447</v>
      </c>
      <c r="H41" s="32"/>
      <c r="J41" s="32"/>
    </row>
    <row r="42" spans="1:10" ht="13.5" thickTop="1">
      <c r="A42" s="197"/>
      <c r="C42" s="138"/>
      <c r="F42" s="32"/>
      <c r="G42" s="16"/>
      <c r="H42" s="32"/>
      <c r="J42" s="32"/>
    </row>
    <row r="43" spans="1:2" ht="12.75">
      <c r="A43" s="197">
        <v>7</v>
      </c>
      <c r="B43" s="177" t="s">
        <v>90</v>
      </c>
    </row>
    <row r="44" spans="1:10" ht="12.75" customHeight="1">
      <c r="A44" s="197"/>
      <c r="B44" s="176" t="s">
        <v>190</v>
      </c>
      <c r="C44" s="139"/>
      <c r="D44" s="139"/>
      <c r="E44" s="139"/>
      <c r="F44" s="139"/>
      <c r="G44" s="139"/>
      <c r="H44" s="139"/>
      <c r="I44" s="205"/>
      <c r="J44" s="17"/>
    </row>
    <row r="45" spans="1:2" ht="12.75">
      <c r="A45" s="197"/>
      <c r="B45" s="183"/>
    </row>
    <row r="46" spans="1:3" ht="21" customHeight="1">
      <c r="A46" s="198">
        <v>8</v>
      </c>
      <c r="B46" s="184" t="s">
        <v>91</v>
      </c>
      <c r="C46" s="140"/>
    </row>
    <row r="47" spans="1:10" ht="144.75" customHeight="1">
      <c r="A47" s="197"/>
      <c r="B47" s="185" t="s">
        <v>85</v>
      </c>
      <c r="C47" s="216" t="s">
        <v>205</v>
      </c>
      <c r="D47" s="216"/>
      <c r="E47" s="216"/>
      <c r="F47" s="216"/>
      <c r="G47" s="216"/>
      <c r="H47" s="216"/>
      <c r="I47" s="216"/>
      <c r="J47" s="17"/>
    </row>
    <row r="48" spans="1:10" ht="12.75">
      <c r="A48" s="197">
        <v>8</v>
      </c>
      <c r="B48" s="177" t="s">
        <v>160</v>
      </c>
      <c r="C48" s="17"/>
      <c r="D48" s="17"/>
      <c r="E48" s="17"/>
      <c r="F48" s="17"/>
      <c r="G48" s="17"/>
      <c r="H48" s="17"/>
      <c r="I48" s="200"/>
      <c r="J48" s="17"/>
    </row>
    <row r="49" spans="1:10" ht="47.25" customHeight="1">
      <c r="A49" s="197"/>
      <c r="B49" s="185"/>
      <c r="C49" s="216" t="s">
        <v>193</v>
      </c>
      <c r="D49" s="216"/>
      <c r="E49" s="216"/>
      <c r="F49" s="216"/>
      <c r="G49" s="216"/>
      <c r="H49" s="216"/>
      <c r="I49" s="216"/>
      <c r="J49" s="17"/>
    </row>
    <row r="50" spans="1:10" ht="98.25" customHeight="1">
      <c r="A50" s="197"/>
      <c r="B50" s="185" t="s">
        <v>11</v>
      </c>
      <c r="C50" s="216" t="s">
        <v>206</v>
      </c>
      <c r="D50" s="216"/>
      <c r="E50" s="216"/>
      <c r="F50" s="216"/>
      <c r="G50" s="216"/>
      <c r="H50" s="216"/>
      <c r="I50" s="216"/>
      <c r="J50" s="17"/>
    </row>
    <row r="51" spans="1:10" ht="57" customHeight="1">
      <c r="A51" s="197"/>
      <c r="B51" s="186"/>
      <c r="C51" s="216" t="s">
        <v>175</v>
      </c>
      <c r="D51" s="216"/>
      <c r="E51" s="216"/>
      <c r="F51" s="216"/>
      <c r="G51" s="216"/>
      <c r="H51" s="216"/>
      <c r="I51" s="216"/>
      <c r="J51" s="17"/>
    </row>
    <row r="52" spans="1:10" ht="57" customHeight="1">
      <c r="A52" s="197"/>
      <c r="B52" s="186"/>
      <c r="C52" s="216" t="s">
        <v>171</v>
      </c>
      <c r="D52" s="216"/>
      <c r="E52" s="216"/>
      <c r="F52" s="216"/>
      <c r="G52" s="216"/>
      <c r="H52" s="216"/>
      <c r="I52" s="216"/>
      <c r="J52" s="17"/>
    </row>
    <row r="53" spans="1:10" ht="12.75">
      <c r="A53" s="197"/>
      <c r="B53" s="182" t="s">
        <v>161</v>
      </c>
      <c r="C53" s="141" t="s">
        <v>148</v>
      </c>
      <c r="D53" s="17"/>
      <c r="E53" s="17"/>
      <c r="F53" s="17"/>
      <c r="G53" s="17"/>
      <c r="H53" s="17"/>
      <c r="I53" s="200"/>
      <c r="J53" s="17"/>
    </row>
    <row r="54" spans="1:10" ht="121.5" customHeight="1">
      <c r="A54" s="197"/>
      <c r="B54" s="186"/>
      <c r="C54" s="217" t="s">
        <v>172</v>
      </c>
      <c r="D54" s="217"/>
      <c r="E54" s="217"/>
      <c r="F54" s="217"/>
      <c r="G54" s="217"/>
      <c r="H54" s="217"/>
      <c r="I54" s="217"/>
      <c r="J54" s="17"/>
    </row>
    <row r="55" spans="1:10" ht="6.75" customHeight="1">
      <c r="A55" s="197"/>
      <c r="B55" s="178"/>
      <c r="C55" s="216"/>
      <c r="D55" s="216"/>
      <c r="E55" s="216"/>
      <c r="F55" s="216"/>
      <c r="G55" s="216"/>
      <c r="H55" s="216"/>
      <c r="I55" s="216"/>
      <c r="J55" s="17"/>
    </row>
    <row r="56" spans="1:10" ht="44.25" customHeight="1">
      <c r="A56" s="197"/>
      <c r="B56" s="178"/>
      <c r="C56" s="216" t="s">
        <v>165</v>
      </c>
      <c r="D56" s="216"/>
      <c r="E56" s="216"/>
      <c r="F56" s="216"/>
      <c r="G56" s="216"/>
      <c r="H56" s="216"/>
      <c r="I56" s="216"/>
      <c r="J56" s="17"/>
    </row>
    <row r="57" spans="1:10" ht="59.25" customHeight="1">
      <c r="A57" s="197"/>
      <c r="B57" s="178"/>
      <c r="C57" s="216" t="s">
        <v>169</v>
      </c>
      <c r="D57" s="216"/>
      <c r="E57" s="216"/>
      <c r="F57" s="216"/>
      <c r="G57" s="216"/>
      <c r="H57" s="216"/>
      <c r="I57" s="216"/>
      <c r="J57" s="17"/>
    </row>
    <row r="58" spans="1:10" ht="16.5" customHeight="1">
      <c r="A58" s="197"/>
      <c r="B58" s="182" t="s">
        <v>162</v>
      </c>
      <c r="C58" s="141" t="s">
        <v>149</v>
      </c>
      <c r="D58" s="17"/>
      <c r="E58" s="17"/>
      <c r="F58" s="17"/>
      <c r="G58" s="17"/>
      <c r="H58" s="17"/>
      <c r="I58" s="200"/>
      <c r="J58" s="17"/>
    </row>
    <row r="59" spans="1:10" ht="99" customHeight="1">
      <c r="A59" s="197"/>
      <c r="B59" s="182"/>
      <c r="C59" s="216" t="s">
        <v>167</v>
      </c>
      <c r="D59" s="216"/>
      <c r="E59" s="216"/>
      <c r="F59" s="216"/>
      <c r="G59" s="216"/>
      <c r="H59" s="216"/>
      <c r="I59" s="216"/>
      <c r="J59" s="17"/>
    </row>
    <row r="60" spans="1:10" ht="12.75">
      <c r="A60" s="197"/>
      <c r="B60" s="182" t="s">
        <v>163</v>
      </c>
      <c r="C60" s="141" t="s">
        <v>150</v>
      </c>
      <c r="D60" s="17"/>
      <c r="E60" s="17"/>
      <c r="F60" s="17"/>
      <c r="G60" s="17"/>
      <c r="H60" s="17"/>
      <c r="I60" s="200"/>
      <c r="J60" s="17"/>
    </row>
    <row r="61" spans="1:10" ht="69" customHeight="1">
      <c r="A61" s="197"/>
      <c r="B61" s="182"/>
      <c r="C61" s="216" t="s">
        <v>168</v>
      </c>
      <c r="D61" s="216"/>
      <c r="E61" s="216"/>
      <c r="F61" s="216"/>
      <c r="G61" s="216"/>
      <c r="H61" s="216"/>
      <c r="I61" s="216"/>
      <c r="J61" s="17"/>
    </row>
    <row r="62" spans="1:10" ht="12.75">
      <c r="A62" s="197"/>
      <c r="B62" s="182" t="s">
        <v>164</v>
      </c>
      <c r="C62" s="141" t="s">
        <v>151</v>
      </c>
      <c r="D62" s="17"/>
      <c r="E62" s="17"/>
      <c r="F62" s="17"/>
      <c r="G62" s="17"/>
      <c r="H62" s="17"/>
      <c r="I62" s="200"/>
      <c r="J62" s="17"/>
    </row>
    <row r="63" spans="1:10" ht="31.5" customHeight="1">
      <c r="A63" s="197"/>
      <c r="B63" s="182"/>
      <c r="C63" s="216" t="s">
        <v>152</v>
      </c>
      <c r="D63" s="216"/>
      <c r="E63" s="216"/>
      <c r="F63" s="216"/>
      <c r="G63" s="216"/>
      <c r="H63" s="216"/>
      <c r="I63" s="216"/>
      <c r="J63" s="17"/>
    </row>
    <row r="64" spans="1:10" ht="28.5" customHeight="1">
      <c r="A64" s="197"/>
      <c r="C64" s="216" t="s">
        <v>207</v>
      </c>
      <c r="D64" s="216"/>
      <c r="E64" s="216"/>
      <c r="F64" s="216"/>
      <c r="G64" s="216"/>
      <c r="H64" s="216"/>
      <c r="I64" s="216"/>
      <c r="J64" s="17"/>
    </row>
    <row r="65" spans="1:10" ht="12.75">
      <c r="A65" s="197"/>
      <c r="B65" s="182"/>
      <c r="C65" s="17"/>
      <c r="D65" s="17"/>
      <c r="E65" s="17"/>
      <c r="F65" s="17"/>
      <c r="G65" s="17"/>
      <c r="H65" s="17"/>
      <c r="I65" s="200"/>
      <c r="J65" s="17"/>
    </row>
    <row r="66" spans="1:10" ht="12.75">
      <c r="A66" s="197">
        <v>8</v>
      </c>
      <c r="B66" s="177" t="s">
        <v>160</v>
      </c>
      <c r="C66" s="17"/>
      <c r="D66" s="17"/>
      <c r="E66" s="17"/>
      <c r="F66" s="17"/>
      <c r="G66" s="17"/>
      <c r="H66" s="17"/>
      <c r="I66" s="200"/>
      <c r="J66" s="17"/>
    </row>
    <row r="67" spans="1:10" ht="170.25" customHeight="1">
      <c r="A67" s="197"/>
      <c r="B67" s="175" t="s">
        <v>13</v>
      </c>
      <c r="C67" s="216" t="s">
        <v>173</v>
      </c>
      <c r="D67" s="216"/>
      <c r="E67" s="216"/>
      <c r="F67" s="216"/>
      <c r="G67" s="216"/>
      <c r="H67" s="216"/>
      <c r="I67" s="216"/>
      <c r="J67" s="17"/>
    </row>
    <row r="68" spans="1:10" ht="57" customHeight="1">
      <c r="A68" s="197"/>
      <c r="B68" s="178"/>
      <c r="C68" s="216" t="s">
        <v>208</v>
      </c>
      <c r="D68" s="216"/>
      <c r="E68" s="216"/>
      <c r="F68" s="216"/>
      <c r="G68" s="216"/>
      <c r="H68" s="216"/>
      <c r="I68" s="216"/>
      <c r="J68" s="17"/>
    </row>
    <row r="69" spans="1:2" ht="18.75" customHeight="1">
      <c r="A69" s="197">
        <v>9</v>
      </c>
      <c r="B69" s="177" t="s">
        <v>204</v>
      </c>
    </row>
    <row r="70" spans="1:10" ht="56.25" customHeight="1">
      <c r="A70" s="197"/>
      <c r="B70" s="218" t="s">
        <v>210</v>
      </c>
      <c r="C70" s="218"/>
      <c r="D70" s="218"/>
      <c r="E70" s="218"/>
      <c r="F70" s="218"/>
      <c r="G70" s="218"/>
      <c r="H70" s="218"/>
      <c r="I70" s="218"/>
      <c r="J70" s="50"/>
    </row>
    <row r="71" spans="1:10" ht="18.75" customHeight="1">
      <c r="A71" s="197">
        <v>10</v>
      </c>
      <c r="B71" s="177" t="s">
        <v>92</v>
      </c>
      <c r="H71" s="142"/>
      <c r="I71" s="102"/>
      <c r="J71" s="113"/>
    </row>
    <row r="72" spans="1:8" ht="18" customHeight="1">
      <c r="A72" s="174" t="s">
        <v>85</v>
      </c>
      <c r="B72" s="176" t="str">
        <f>"Total Group borrowings as at "&amp;I1&amp;": -"</f>
        <v>Total Group borrowings as at 31 March 2002: -</v>
      </c>
      <c r="H72" s="142"/>
    </row>
    <row r="73" spans="1:8" ht="14.25" customHeight="1">
      <c r="A73" s="197"/>
      <c r="B73" s="187" t="s">
        <v>146</v>
      </c>
      <c r="E73" s="144" t="s">
        <v>93</v>
      </c>
      <c r="H73" s="142"/>
    </row>
    <row r="74" spans="1:8" ht="14.25" customHeight="1">
      <c r="A74" s="197"/>
      <c r="B74" s="188" t="s">
        <v>202</v>
      </c>
      <c r="E74" s="113">
        <v>46000</v>
      </c>
      <c r="H74" s="142"/>
    </row>
    <row r="75" spans="1:10" ht="12.75">
      <c r="A75" s="197"/>
      <c r="B75" s="188" t="s">
        <v>154</v>
      </c>
      <c r="E75" s="22">
        <v>300000</v>
      </c>
      <c r="F75" s="32"/>
      <c r="G75" s="32"/>
      <c r="H75" s="142"/>
      <c r="J75" s="32"/>
    </row>
    <row r="76" spans="1:10" ht="13.5" thickBot="1">
      <c r="A76" s="197"/>
      <c r="B76" s="177" t="s">
        <v>209</v>
      </c>
      <c r="E76" s="135">
        <f>SUM(E74:E75)</f>
        <v>346000</v>
      </c>
      <c r="F76" s="32"/>
      <c r="G76" s="32"/>
      <c r="H76" s="142"/>
      <c r="J76" s="32"/>
    </row>
    <row r="77" spans="1:10" ht="13.5" thickTop="1">
      <c r="A77" s="197"/>
      <c r="B77" s="189"/>
      <c r="E77" s="171">
        <f>E76-'Bal sheet'!D48</f>
        <v>0</v>
      </c>
      <c r="F77" s="32"/>
      <c r="G77" s="32"/>
      <c r="H77" s="32"/>
      <c r="J77" s="32"/>
    </row>
    <row r="78" spans="1:10" ht="12.75">
      <c r="A78" s="197"/>
      <c r="B78" s="187" t="s">
        <v>147</v>
      </c>
      <c r="E78" s="19"/>
      <c r="F78" s="32"/>
      <c r="G78" s="32"/>
      <c r="H78" s="32"/>
      <c r="J78" s="32"/>
    </row>
    <row r="79" spans="1:10" ht="12.75">
      <c r="A79" s="197"/>
      <c r="B79" s="176" t="s">
        <v>94</v>
      </c>
      <c r="E79" s="19"/>
      <c r="F79" s="32"/>
      <c r="G79" s="32"/>
      <c r="H79" s="32"/>
      <c r="J79" s="32"/>
    </row>
    <row r="80" spans="1:10" ht="12.75" customHeight="1" hidden="1">
      <c r="A80" s="197"/>
      <c r="B80" s="190" t="s">
        <v>98</v>
      </c>
      <c r="E80" s="20">
        <v>0</v>
      </c>
      <c r="F80" s="32"/>
      <c r="G80" s="32"/>
      <c r="H80" s="32"/>
      <c r="J80" s="32"/>
    </row>
    <row r="81" spans="1:10" ht="12.75" customHeight="1" hidden="1">
      <c r="A81" s="197"/>
      <c r="B81" s="190" t="s">
        <v>97</v>
      </c>
      <c r="E81" s="20">
        <v>0</v>
      </c>
      <c r="F81" s="32"/>
      <c r="G81" s="32"/>
      <c r="H81" s="32"/>
      <c r="J81" s="32"/>
    </row>
    <row r="82" spans="1:10" ht="12.75">
      <c r="A82" s="197"/>
      <c r="B82" s="190" t="s">
        <v>95</v>
      </c>
      <c r="E82" s="21">
        <f>92000/2</f>
        <v>46000</v>
      </c>
      <c r="F82" s="32"/>
      <c r="G82" s="32"/>
      <c r="H82" s="32"/>
      <c r="J82" s="32"/>
    </row>
    <row r="83" spans="1:10" ht="12.75">
      <c r="A83" s="197"/>
      <c r="B83" s="190" t="s">
        <v>191</v>
      </c>
      <c r="E83" s="20">
        <v>130000</v>
      </c>
      <c r="F83" s="32"/>
      <c r="G83" s="32"/>
      <c r="H83" s="32"/>
      <c r="J83" s="32"/>
    </row>
    <row r="84" spans="1:10" ht="12.75">
      <c r="A84" s="197"/>
      <c r="E84" s="103">
        <f>SUM(E80:E83)</f>
        <v>176000</v>
      </c>
      <c r="F84" s="32"/>
      <c r="G84" s="32"/>
      <c r="H84" s="32"/>
      <c r="J84" s="32"/>
    </row>
    <row r="85" spans="1:10" ht="12.75">
      <c r="A85" s="197"/>
      <c r="B85" s="176" t="s">
        <v>96</v>
      </c>
      <c r="E85" s="19"/>
      <c r="F85" s="32"/>
      <c r="G85" s="32"/>
      <c r="H85" s="32"/>
      <c r="J85" s="32"/>
    </row>
    <row r="86" spans="1:10" ht="12.75" customHeight="1" hidden="1">
      <c r="A86" s="197"/>
      <c r="B86" s="187" t="s">
        <v>96</v>
      </c>
      <c r="E86" s="19"/>
      <c r="F86" s="32"/>
      <c r="G86" s="32"/>
      <c r="H86" s="32"/>
      <c r="J86" s="32"/>
    </row>
    <row r="87" spans="1:10" ht="12.75">
      <c r="A87" s="197"/>
      <c r="B87" s="190" t="s">
        <v>99</v>
      </c>
      <c r="E87" s="21">
        <v>102717</v>
      </c>
      <c r="F87" s="32"/>
      <c r="G87" s="32"/>
      <c r="H87" s="32"/>
      <c r="J87" s="32"/>
    </row>
    <row r="88" spans="1:10" ht="12.75">
      <c r="A88" s="197"/>
      <c r="B88" s="190" t="s">
        <v>100</v>
      </c>
      <c r="E88" s="20">
        <v>58700</v>
      </c>
      <c r="F88" s="32"/>
      <c r="G88" s="32"/>
      <c r="H88" s="32"/>
      <c r="J88" s="32"/>
    </row>
    <row r="89" spans="1:10" ht="12.75">
      <c r="A89" s="197"/>
      <c r="B89" s="190" t="s">
        <v>166</v>
      </c>
      <c r="E89" s="20">
        <v>95</v>
      </c>
      <c r="F89" s="32"/>
      <c r="G89" s="32"/>
      <c r="H89" s="32"/>
      <c r="J89" s="32"/>
    </row>
    <row r="90" spans="1:10" ht="12.75">
      <c r="A90" s="197"/>
      <c r="B90" s="190" t="s">
        <v>97</v>
      </c>
      <c r="E90" s="126">
        <f>200000+50000+12500</f>
        <v>262500</v>
      </c>
      <c r="F90" s="32"/>
      <c r="G90" s="32"/>
      <c r="H90" s="32"/>
      <c r="J90" s="32"/>
    </row>
    <row r="91" spans="1:10" ht="12.75">
      <c r="A91" s="197"/>
      <c r="E91" s="22">
        <f>SUM(E87:E90)</f>
        <v>424012</v>
      </c>
      <c r="F91" s="32"/>
      <c r="G91" s="32"/>
      <c r="H91" s="32"/>
      <c r="J91" s="32"/>
    </row>
    <row r="92" spans="1:10" ht="13.5" thickBot="1">
      <c r="A92" s="197"/>
      <c r="B92" s="177" t="s">
        <v>125</v>
      </c>
      <c r="E92" s="135">
        <f>+E84+E91</f>
        <v>600012</v>
      </c>
      <c r="F92" s="32"/>
      <c r="G92" s="32"/>
      <c r="H92" s="32"/>
      <c r="J92" s="32"/>
    </row>
    <row r="93" spans="1:10" ht="13.5" thickTop="1">
      <c r="A93" s="197"/>
      <c r="B93" s="177"/>
      <c r="E93" s="172">
        <f>E92-'Bal sheet'!D30</f>
        <v>0</v>
      </c>
      <c r="F93" s="32"/>
      <c r="G93" s="32"/>
      <c r="H93" s="32"/>
      <c r="J93" s="32"/>
    </row>
    <row r="94" spans="1:10" ht="12.75">
      <c r="A94" s="197"/>
      <c r="B94" s="177"/>
      <c r="E94" s="32"/>
      <c r="F94" s="32"/>
      <c r="G94" s="32"/>
      <c r="H94" s="32"/>
      <c r="J94" s="32"/>
    </row>
    <row r="95" spans="1:10" ht="44.25" customHeight="1">
      <c r="A95" s="199" t="s">
        <v>11</v>
      </c>
      <c r="B95" s="216" t="s">
        <v>197</v>
      </c>
      <c r="C95" s="216"/>
      <c r="D95" s="216"/>
      <c r="E95" s="216"/>
      <c r="F95" s="216"/>
      <c r="G95" s="216"/>
      <c r="H95" s="216"/>
      <c r="I95" s="216"/>
      <c r="J95" s="32"/>
    </row>
    <row r="96" spans="1:10" ht="12.75">
      <c r="A96" s="197"/>
      <c r="B96" s="177"/>
      <c r="E96" s="32"/>
      <c r="F96" s="32"/>
      <c r="G96" s="32"/>
      <c r="H96" s="32"/>
      <c r="J96" s="32"/>
    </row>
    <row r="97" spans="1:10" ht="12.75">
      <c r="A97" s="197">
        <v>11</v>
      </c>
      <c r="B97" s="177" t="s">
        <v>101</v>
      </c>
      <c r="E97" s="32"/>
      <c r="H97" s="113"/>
      <c r="I97" s="102"/>
      <c r="J97" s="113"/>
    </row>
    <row r="98" spans="1:10" ht="12.75">
      <c r="A98" s="197"/>
      <c r="B98" s="191" t="s">
        <v>102</v>
      </c>
      <c r="D98" s="17"/>
      <c r="E98" s="17"/>
      <c r="F98" s="17"/>
      <c r="G98" s="17"/>
      <c r="H98" s="113"/>
      <c r="I98" s="102"/>
      <c r="J98" s="113"/>
    </row>
    <row r="99" spans="1:10" ht="12.75">
      <c r="A99" s="197"/>
      <c r="B99" s="191"/>
      <c r="D99" s="17"/>
      <c r="E99" s="17"/>
      <c r="F99" s="17"/>
      <c r="G99" s="17"/>
      <c r="H99" s="113"/>
      <c r="I99" s="102"/>
      <c r="J99" s="113"/>
    </row>
    <row r="100" spans="1:2" ht="12.75">
      <c r="A100" s="197">
        <v>12</v>
      </c>
      <c r="B100" s="177" t="s">
        <v>103</v>
      </c>
    </row>
    <row r="101" spans="1:10" ht="28.5" customHeight="1">
      <c r="A101" s="197"/>
      <c r="B101" s="181" t="s">
        <v>104</v>
      </c>
      <c r="C101" s="136"/>
      <c r="D101" s="136"/>
      <c r="E101" s="136"/>
      <c r="F101" s="136"/>
      <c r="G101" s="136"/>
      <c r="H101" s="136"/>
      <c r="I101" s="206"/>
      <c r="J101" s="114"/>
    </row>
    <row r="102" spans="1:10" ht="3.75" customHeight="1">
      <c r="A102" s="197"/>
      <c r="B102" s="191"/>
      <c r="D102" s="17"/>
      <c r="E102" s="17"/>
      <c r="F102" s="17"/>
      <c r="G102" s="17"/>
      <c r="H102" s="113"/>
      <c r="I102" s="102"/>
      <c r="J102" s="113"/>
    </row>
    <row r="103" spans="1:2" ht="12.75">
      <c r="A103" s="197">
        <v>13</v>
      </c>
      <c r="B103" s="177" t="s">
        <v>105</v>
      </c>
    </row>
    <row r="104" spans="1:2" ht="12.75">
      <c r="A104" s="197"/>
      <c r="B104" s="181" t="s">
        <v>106</v>
      </c>
    </row>
    <row r="105" spans="1:2" ht="12.75">
      <c r="A105" s="197"/>
      <c r="B105" s="181"/>
    </row>
    <row r="106" spans="1:2" ht="12.75">
      <c r="A106" s="197">
        <v>14</v>
      </c>
      <c r="B106" s="177" t="s">
        <v>107</v>
      </c>
    </row>
    <row r="107" spans="1:2" ht="12.75">
      <c r="A107" s="197"/>
      <c r="B107" s="176" t="s">
        <v>108</v>
      </c>
    </row>
    <row r="108" spans="1:10" ht="12.75">
      <c r="A108" s="197"/>
      <c r="E108" s="145"/>
      <c r="F108" s="29"/>
      <c r="G108" s="146" t="s">
        <v>109</v>
      </c>
      <c r="H108" s="29"/>
      <c r="I108" s="204"/>
      <c r="J108" s="29"/>
    </row>
    <row r="109" spans="1:10" ht="38.25">
      <c r="A109" s="197"/>
      <c r="E109" s="115" t="s">
        <v>140</v>
      </c>
      <c r="F109" s="116"/>
      <c r="G109" s="115" t="s">
        <v>110</v>
      </c>
      <c r="H109" s="147"/>
      <c r="I109" s="207" t="s">
        <v>126</v>
      </c>
      <c r="J109" s="115"/>
    </row>
    <row r="110" spans="1:10" ht="12.75">
      <c r="A110" s="197"/>
      <c r="E110" s="116" t="s">
        <v>9</v>
      </c>
      <c r="F110" s="116"/>
      <c r="G110" s="116" t="s">
        <v>9</v>
      </c>
      <c r="H110" s="147"/>
      <c r="I110" s="208" t="s">
        <v>9</v>
      </c>
      <c r="J110" s="116"/>
    </row>
    <row r="111" spans="1:3" ht="12.75">
      <c r="A111" s="197"/>
      <c r="C111" s="143" t="s">
        <v>111</v>
      </c>
    </row>
    <row r="112" spans="1:10" ht="12.75">
      <c r="A112" s="197"/>
      <c r="D112" s="132" t="s">
        <v>198</v>
      </c>
      <c r="E112" s="30">
        <v>251307</v>
      </c>
      <c r="F112" s="30"/>
      <c r="G112" s="30">
        <v>14711</v>
      </c>
      <c r="H112" s="30"/>
      <c r="I112" s="209">
        <f>3992471+2</f>
        <v>3992473</v>
      </c>
      <c r="J112" s="30"/>
    </row>
    <row r="113" spans="1:10" ht="12.75">
      <c r="A113" s="197"/>
      <c r="D113" s="133" t="s">
        <v>145</v>
      </c>
      <c r="E113" s="30">
        <v>91705</v>
      </c>
      <c r="F113" s="30"/>
      <c r="G113" s="30">
        <v>1303</v>
      </c>
      <c r="H113" s="30"/>
      <c r="I113" s="209">
        <v>353169</v>
      </c>
      <c r="J113" s="30"/>
    </row>
    <row r="114" spans="1:10" ht="12.75">
      <c r="A114" s="197"/>
      <c r="D114" s="133" t="s">
        <v>199</v>
      </c>
      <c r="E114" s="30">
        <v>96346</v>
      </c>
      <c r="F114" s="30"/>
      <c r="G114" s="30">
        <v>-2289</v>
      </c>
      <c r="H114" s="30"/>
      <c r="I114" s="209">
        <v>204704</v>
      </c>
      <c r="J114" s="30"/>
    </row>
    <row r="115" spans="1:11" ht="12.75">
      <c r="A115" s="197"/>
      <c r="D115" s="133"/>
      <c r="E115" s="148">
        <f>SUM(E112:E114)</f>
        <v>439358</v>
      </c>
      <c r="F115" s="30"/>
      <c r="G115" s="148">
        <f>SUM(G112:G114)</f>
        <v>13725</v>
      </c>
      <c r="H115" s="30"/>
      <c r="I115" s="210">
        <f>SUM(I112:I114)</f>
        <v>4550346</v>
      </c>
      <c r="J115" s="30"/>
      <c r="K115" s="5">
        <f>E115-'Income stmt'!H11</f>
        <v>0</v>
      </c>
    </row>
    <row r="116" spans="1:11" ht="12.75">
      <c r="A116" s="197"/>
      <c r="D116" s="133" t="s">
        <v>153</v>
      </c>
      <c r="E116" s="30">
        <v>359</v>
      </c>
      <c r="F116" s="30"/>
      <c r="G116" s="30">
        <v>-80</v>
      </c>
      <c r="H116" s="30"/>
      <c r="I116" s="209">
        <v>55750</v>
      </c>
      <c r="J116" s="30"/>
      <c r="K116" s="5">
        <f>E116-SUM('Income stmt'!H12:H13)</f>
        <v>0</v>
      </c>
    </row>
    <row r="117" spans="1:10" ht="13.5" thickBot="1">
      <c r="A117" s="197"/>
      <c r="B117" s="190"/>
      <c r="E117" s="31">
        <f>SUM(E115:E116)</f>
        <v>439717</v>
      </c>
      <c r="F117" s="32"/>
      <c r="G117" s="31">
        <f>SUM(G115:G116)</f>
        <v>13645</v>
      </c>
      <c r="H117" s="32"/>
      <c r="I117" s="211">
        <f>SUM(I115:I116)</f>
        <v>4606096</v>
      </c>
      <c r="J117" s="30"/>
    </row>
    <row r="118" spans="1:10" ht="13.5" thickTop="1">
      <c r="A118" s="197"/>
      <c r="E118" s="172">
        <f>ROUND(SUM('Income stmt'!H11:H13)-E117,0)</f>
        <v>0</v>
      </c>
      <c r="F118" s="171"/>
      <c r="G118" s="172">
        <f>ROUND(G117-'Income stmt'!H22,0)</f>
        <v>0</v>
      </c>
      <c r="H118" s="171"/>
      <c r="I118" s="212">
        <f>ROUND(I117-SUM('Bal sheet'!$D$12:$D$15,'Bal sheet'!$D$24),0)</f>
        <v>0</v>
      </c>
      <c r="J118" s="32"/>
    </row>
    <row r="119" spans="1:10" ht="12.75">
      <c r="A119" s="197"/>
      <c r="C119" s="143" t="s">
        <v>112</v>
      </c>
      <c r="E119" s="116"/>
      <c r="F119" s="32"/>
      <c r="G119" s="116"/>
      <c r="H119" s="32"/>
      <c r="I119" s="208"/>
      <c r="J119" s="116"/>
    </row>
    <row r="120" spans="1:10" ht="12.75">
      <c r="A120" s="197"/>
      <c r="D120" s="133" t="s">
        <v>113</v>
      </c>
      <c r="E120" s="32">
        <f>391885+17</f>
        <v>391902</v>
      </c>
      <c r="F120" s="32"/>
      <c r="G120" s="32">
        <v>15646</v>
      </c>
      <c r="H120" s="32"/>
      <c r="I120" s="209">
        <f>4311458+2</f>
        <v>4311460</v>
      </c>
      <c r="J120" s="32"/>
    </row>
    <row r="121" spans="1:10" ht="12.75">
      <c r="A121" s="197"/>
      <c r="D121" s="133" t="s">
        <v>114</v>
      </c>
      <c r="E121" s="32">
        <v>44249</v>
      </c>
      <c r="F121" s="32"/>
      <c r="G121" s="32">
        <v>-2277</v>
      </c>
      <c r="H121" s="32"/>
      <c r="I121" s="85">
        <v>285433</v>
      </c>
      <c r="J121" s="32"/>
    </row>
    <row r="122" spans="1:10" ht="12.75">
      <c r="A122" s="197"/>
      <c r="D122" s="133" t="s">
        <v>115</v>
      </c>
      <c r="E122" s="32">
        <v>3566</v>
      </c>
      <c r="F122" s="32"/>
      <c r="G122" s="32">
        <v>276</v>
      </c>
      <c r="H122" s="32"/>
      <c r="I122" s="85">
        <v>9203</v>
      </c>
      <c r="J122" s="32"/>
    </row>
    <row r="123" spans="1:10" ht="13.5" thickBot="1">
      <c r="A123" s="197"/>
      <c r="E123" s="31">
        <f>SUM(E120:E122)</f>
        <v>439717</v>
      </c>
      <c r="F123" s="32"/>
      <c r="G123" s="31">
        <f>SUM(G120:G122)</f>
        <v>13645</v>
      </c>
      <c r="H123" s="32"/>
      <c r="I123" s="211">
        <f>SUM(I120:I122)</f>
        <v>4606096</v>
      </c>
      <c r="J123" s="30"/>
    </row>
    <row r="124" spans="1:10" ht="13.5" thickTop="1">
      <c r="A124" s="197"/>
      <c r="E124" s="172">
        <f>ROUND(SUM('Income stmt'!H11:H13)-E123,0)</f>
        <v>0</v>
      </c>
      <c r="F124" s="173"/>
      <c r="G124" s="172">
        <f>ROUND(G123-'Income stmt'!H22,0)</f>
        <v>0</v>
      </c>
      <c r="H124" s="173"/>
      <c r="I124" s="212">
        <f>ROUND(I123-SUM('Bal sheet'!$D$12:$D$15,'Bal sheet'!$D$24),0)</f>
        <v>0</v>
      </c>
      <c r="J124" s="32"/>
    </row>
    <row r="125" spans="1:10" ht="12.75">
      <c r="A125" s="197">
        <v>15</v>
      </c>
      <c r="B125" s="177" t="s">
        <v>116</v>
      </c>
      <c r="E125" s="32"/>
      <c r="F125" s="32"/>
      <c r="G125" s="32"/>
      <c r="H125" s="32"/>
      <c r="J125" s="32"/>
    </row>
    <row r="126" spans="1:10" ht="12.75">
      <c r="A126" s="197"/>
      <c r="B126" s="192"/>
      <c r="D126" s="139"/>
      <c r="E126" s="149" t="s">
        <v>76</v>
      </c>
      <c r="F126" s="149"/>
      <c r="G126" s="149" t="s">
        <v>117</v>
      </c>
      <c r="H126" s="32"/>
      <c r="J126" s="32"/>
    </row>
    <row r="127" spans="1:10" ht="12.75">
      <c r="A127" s="197"/>
      <c r="E127" s="150" t="s">
        <v>118</v>
      </c>
      <c r="F127" s="150"/>
      <c r="G127" s="150" t="s">
        <v>118</v>
      </c>
      <c r="H127" s="32"/>
      <c r="J127" s="32"/>
    </row>
    <row r="128" spans="1:10" ht="12.75">
      <c r="A128" s="197"/>
      <c r="E128" s="151">
        <f>'Income stmt'!D8</f>
        <v>37346</v>
      </c>
      <c r="F128" s="152"/>
      <c r="G128" s="151">
        <v>37256</v>
      </c>
      <c r="H128" s="32"/>
      <c r="J128" s="32"/>
    </row>
    <row r="129" spans="1:10" ht="12.75">
      <c r="A129" s="197"/>
      <c r="E129" s="153" t="s">
        <v>9</v>
      </c>
      <c r="F129" s="152"/>
      <c r="G129" s="153" t="s">
        <v>9</v>
      </c>
      <c r="H129" s="32"/>
      <c r="J129" s="32"/>
    </row>
    <row r="130" spans="1:10" ht="5.25" customHeight="1">
      <c r="A130" s="197"/>
      <c r="E130" s="153"/>
      <c r="F130" s="152"/>
      <c r="G130" s="153"/>
      <c r="H130" s="32"/>
      <c r="J130" s="32"/>
    </row>
    <row r="131" spans="1:10" ht="13.5" thickBot="1">
      <c r="A131" s="197"/>
      <c r="B131" s="176" t="s">
        <v>128</v>
      </c>
      <c r="E131" s="41">
        <f>'Income stmt'!D11</f>
        <v>439358</v>
      </c>
      <c r="F131" s="32"/>
      <c r="G131" s="41">
        <v>403636</v>
      </c>
      <c r="H131" s="32"/>
      <c r="J131" s="32"/>
    </row>
    <row r="132" spans="1:10" ht="14.25" thickBot="1" thickTop="1">
      <c r="A132" s="197"/>
      <c r="B132" s="176" t="s">
        <v>200</v>
      </c>
      <c r="E132" s="99">
        <f>'Income stmt'!D22</f>
        <v>13645</v>
      </c>
      <c r="F132" s="32"/>
      <c r="G132" s="99">
        <v>24727</v>
      </c>
      <c r="H132" s="32"/>
      <c r="J132" s="32"/>
    </row>
    <row r="133" spans="1:7" ht="7.5" customHeight="1" thickTop="1">
      <c r="A133" s="197"/>
      <c r="E133" s="30"/>
      <c r="G133" s="30"/>
    </row>
    <row r="134" spans="1:10" ht="45" customHeight="1">
      <c r="A134" s="197"/>
      <c r="B134" s="218" t="s">
        <v>203</v>
      </c>
      <c r="C134" s="218"/>
      <c r="D134" s="218"/>
      <c r="E134" s="218"/>
      <c r="F134" s="218"/>
      <c r="G134" s="218"/>
      <c r="H134" s="218"/>
      <c r="I134" s="218"/>
      <c r="J134" s="50"/>
    </row>
    <row r="135" spans="1:7" ht="17.25" customHeight="1">
      <c r="A135" s="197">
        <v>16</v>
      </c>
      <c r="B135" s="177" t="s">
        <v>119</v>
      </c>
      <c r="E135" s="32"/>
      <c r="F135" s="32"/>
      <c r="G135" s="32"/>
    </row>
    <row r="136" spans="1:10" ht="82.5" customHeight="1">
      <c r="A136" s="197"/>
      <c r="B136" s="218" t="s">
        <v>212</v>
      </c>
      <c r="C136" s="218"/>
      <c r="D136" s="218"/>
      <c r="E136" s="218"/>
      <c r="F136" s="218"/>
      <c r="G136" s="218"/>
      <c r="H136" s="218"/>
      <c r="I136" s="218"/>
      <c r="J136" s="50"/>
    </row>
    <row r="137" spans="1:10" s="13" customFormat="1" ht="18.75" customHeight="1">
      <c r="A137" s="197">
        <v>17</v>
      </c>
      <c r="B137" s="177" t="s">
        <v>141</v>
      </c>
      <c r="C137" s="50"/>
      <c r="D137" s="50"/>
      <c r="E137" s="50"/>
      <c r="F137" s="50"/>
      <c r="G137" s="50"/>
      <c r="H137" s="50"/>
      <c r="I137" s="201"/>
      <c r="J137" s="50"/>
    </row>
    <row r="138" spans="1:10" s="13" customFormat="1" ht="30" customHeight="1">
      <c r="A138" s="197"/>
      <c r="B138" s="218" t="s">
        <v>178</v>
      </c>
      <c r="C138" s="218"/>
      <c r="D138" s="218"/>
      <c r="E138" s="218"/>
      <c r="F138" s="218"/>
      <c r="G138" s="218"/>
      <c r="H138" s="218"/>
      <c r="I138" s="218"/>
      <c r="J138" s="50"/>
    </row>
    <row r="139" spans="1:10" s="13" customFormat="1" ht="6.75" customHeight="1">
      <c r="A139" s="197"/>
      <c r="B139" s="193"/>
      <c r="C139" s="50"/>
      <c r="D139" s="50"/>
      <c r="E139" s="50"/>
      <c r="F139" s="50"/>
      <c r="G139" s="50"/>
      <c r="H139" s="50"/>
      <c r="I139" s="201"/>
      <c r="J139" s="50"/>
    </row>
    <row r="140" spans="1:9" s="13" customFormat="1" ht="12.75">
      <c r="A140" s="197">
        <v>18</v>
      </c>
      <c r="B140" s="177" t="s">
        <v>120</v>
      </c>
      <c r="I140" s="85"/>
    </row>
    <row r="141" spans="1:10" s="13" customFormat="1" ht="34.5" customHeight="1">
      <c r="A141" s="197"/>
      <c r="B141" s="216" t="s">
        <v>155</v>
      </c>
      <c r="C141" s="216"/>
      <c r="D141" s="216"/>
      <c r="E141" s="216"/>
      <c r="F141" s="216"/>
      <c r="G141" s="216"/>
      <c r="H141" s="216"/>
      <c r="I141" s="216"/>
      <c r="J141" s="17"/>
    </row>
    <row r="142" spans="1:2" ht="13.5" customHeight="1">
      <c r="A142" s="197">
        <v>19</v>
      </c>
      <c r="B142" s="177" t="s">
        <v>121</v>
      </c>
    </row>
    <row r="143" spans="1:11" ht="59.25" customHeight="1">
      <c r="A143" s="197"/>
      <c r="B143" s="218" t="s">
        <v>211</v>
      </c>
      <c r="C143" s="218"/>
      <c r="D143" s="218"/>
      <c r="E143" s="218"/>
      <c r="F143" s="218"/>
      <c r="G143" s="218"/>
      <c r="H143" s="218"/>
      <c r="I143" s="218"/>
      <c r="J143" s="50"/>
      <c r="K143" s="13"/>
    </row>
    <row r="144" spans="1:2" ht="12.75">
      <c r="A144" s="197">
        <v>20</v>
      </c>
      <c r="B144" s="177" t="s">
        <v>122</v>
      </c>
    </row>
    <row r="145" spans="1:2" ht="12.75">
      <c r="A145" s="197"/>
      <c r="B145" s="176" t="str">
        <f>"The Group did not publish any profit forecast or profit guarantee during the financial quarter ended "&amp;I1&amp;"."</f>
        <v>The Group did not publish any profit forecast or profit guarantee during the financial quarter ended 31 March 2002.</v>
      </c>
    </row>
    <row r="146" ht="12.75">
      <c r="A146" s="197"/>
    </row>
    <row r="147" spans="1:2" ht="12.75">
      <c r="A147" s="197">
        <v>21</v>
      </c>
      <c r="B147" s="177" t="s">
        <v>123</v>
      </c>
    </row>
    <row r="148" spans="1:10" ht="12.75">
      <c r="A148" s="197"/>
      <c r="B148" s="218" t="s">
        <v>192</v>
      </c>
      <c r="C148" s="218"/>
      <c r="D148" s="218"/>
      <c r="E148" s="218"/>
      <c r="F148" s="218"/>
      <c r="G148" s="218"/>
      <c r="H148" s="218"/>
      <c r="I148" s="218"/>
      <c r="J148" s="50"/>
    </row>
    <row r="149" spans="2:10" ht="12.75">
      <c r="B149" s="194"/>
      <c r="C149" s="117"/>
      <c r="D149" s="117"/>
      <c r="E149" s="117"/>
      <c r="F149" s="117"/>
      <c r="G149" s="117"/>
      <c r="H149" s="117"/>
      <c r="I149" s="213"/>
      <c r="J149" s="117"/>
    </row>
    <row r="150" ht="12.75">
      <c r="B150" s="176" t="s">
        <v>179</v>
      </c>
    </row>
    <row r="152" ht="12.75">
      <c r="B152" s="187"/>
    </row>
    <row r="156" ht="12.75">
      <c r="A156" s="200"/>
    </row>
  </sheetData>
  <mergeCells count="27">
    <mergeCell ref="B148:I148"/>
    <mergeCell ref="B136:I136"/>
    <mergeCell ref="B141:I141"/>
    <mergeCell ref="B70:I70"/>
    <mergeCell ref="C67:I67"/>
    <mergeCell ref="C68:I68"/>
    <mergeCell ref="C49:I49"/>
    <mergeCell ref="C51:I51"/>
    <mergeCell ref="C52:I52"/>
    <mergeCell ref="C54:I54"/>
    <mergeCell ref="C50:I50"/>
    <mergeCell ref="C64:I64"/>
    <mergeCell ref="B138:I138"/>
    <mergeCell ref="B143:I143"/>
    <mergeCell ref="B134:I134"/>
    <mergeCell ref="B95:I95"/>
    <mergeCell ref="C55:I55"/>
    <mergeCell ref="C57:I57"/>
    <mergeCell ref="C59:I59"/>
    <mergeCell ref="C63:I63"/>
    <mergeCell ref="C56:I56"/>
    <mergeCell ref="C61:I61"/>
    <mergeCell ref="C47:I47"/>
    <mergeCell ref="B8:I8"/>
    <mergeCell ref="B31:I31"/>
    <mergeCell ref="C34:I34"/>
    <mergeCell ref="B28:I28"/>
  </mergeCells>
  <conditionalFormatting sqref="I118:J118 G92 E77 E118 G118 G27 E27 G124 E124 I124:J124 E93:E94 E96:E97">
    <cfRule type="cellIs" priority="1" dxfId="0" operator="notEqual" stopIfTrue="1">
      <formula>0</formula>
    </cfRule>
  </conditionalFormatting>
  <printOptions horizontalCentered="1"/>
  <pageMargins left="0" right="0" top="0.3" bottom="0.25" header="0.25" footer="0"/>
  <pageSetup firstPageNumber="3" useFirstPageNumber="1" fitToHeight="5" horizontalDpi="600" verticalDpi="600" orientation="portrait" paperSize="9" scale="96" r:id="rId2"/>
  <headerFooter alignWithMargins="0">
    <oddFooter>&amp;C&amp;"Times New Roman,Regular"&amp;9&amp;P</oddFooter>
  </headerFooter>
  <rowBreaks count="4" manualBreakCount="4">
    <brk id="47" max="8" man="1"/>
    <brk id="65" max="8" man="1"/>
    <brk id="105" max="8" man="1"/>
    <brk id="150" max="8" man="1"/>
  </rowBreaks>
  <drawing r:id="rId1"/>
</worksheet>
</file>

<file path=xl/worksheets/sheet4.xml><?xml version="1.0" encoding="utf-8"?>
<worksheet xmlns="http://schemas.openxmlformats.org/spreadsheetml/2006/main" xmlns:r="http://schemas.openxmlformats.org/officeDocument/2006/relationships">
  <dimension ref="B3:E5"/>
  <sheetViews>
    <sheetView workbookViewId="0" topLeftCell="A1">
      <selection activeCell="G15" sqref="G15"/>
    </sheetView>
  </sheetViews>
  <sheetFormatPr defaultColWidth="9.140625" defaultRowHeight="12.75"/>
  <cols>
    <col min="4" max="4" width="13.28125" style="0" customWidth="1"/>
  </cols>
  <sheetData>
    <row r="3" spans="2:5" ht="38.25">
      <c r="B3" s="104" t="s">
        <v>156</v>
      </c>
      <c r="C3" s="105" t="s">
        <v>157</v>
      </c>
      <c r="D3" s="105" t="s">
        <v>158</v>
      </c>
      <c r="E3" s="106" t="s">
        <v>159</v>
      </c>
    </row>
    <row r="4" spans="2:5" ht="12.75">
      <c r="B4" s="107">
        <f>B5+1</f>
        <v>2001</v>
      </c>
      <c r="C4" s="108">
        <v>2</v>
      </c>
      <c r="D4" s="109">
        <v>2893655156</v>
      </c>
      <c r="E4" s="119">
        <v>41668.634246400004</v>
      </c>
    </row>
    <row r="5" spans="2:5" ht="12.75">
      <c r="B5" s="110">
        <v>2000</v>
      </c>
      <c r="C5" s="111">
        <v>2</v>
      </c>
      <c r="D5" s="112">
        <v>2893655156</v>
      </c>
      <c r="E5" s="120">
        <v>41668.634246400004</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Malayan Cement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 Tze Neng</dc:creator>
  <cp:keywords/>
  <dc:description/>
  <cp:lastModifiedBy>Chin Tze Neng</cp:lastModifiedBy>
  <cp:lastPrinted>2002-05-16T10:04:07Z</cp:lastPrinted>
  <dcterms:created xsi:type="dcterms:W3CDTF">2001-02-19T12:04:37Z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